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Overzicht" sheetId="2" state="visible" r:id="rId4"/>
    <sheet name="Klanten" sheetId="3" state="visible" r:id="rId5"/>
    <sheet name="Ur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<sst xmlns="http://schemas.openxmlformats.org/spreadsheetml/2006/main" count="97" uniqueCount="86">
  <si>
    <t xml:space="preserve">Urenregistratie ZZP</t>
  </si>
  <si>
    <t xml:space="preserve">Jouw zaken juridisch dichtgetimmerd.</t>
  </si>
  <si>
    <t xml:space="preserve">Instellingen</t>
  </si>
  <si>
    <t xml:space="preserve">Zo werkt het</t>
  </si>
  <si>
    <t xml:space="preserve">Naam onderneming</t>
  </si>
  <si>
    <t xml:space="preserve">Mijn Onderneming</t>
  </si>
  <si>
    <t xml:space="preserve">1. Vul op dit tabblad je naam, het jaar en je uurtarief in.</t>
  </si>
  <si>
    <t xml:space="preserve">Jaar</t>
  </si>
  <si>
    <t xml:space="preserve">2. Zet op het tabblad Klanten je klanten of projecten neer (max. 30).</t>
  </si>
  <si>
    <t xml:space="preserve">Standaard uurtarief (excl. btw)</t>
  </si>
  <si>
    <t xml:space="preserve">3. Schrijf op het tabblad Uren elke werkdag je uren. Kies een klant uit de lijst,</t>
  </si>
  <si>
    <t xml:space="preserve">Urencriterium (uren per jaar)</t>
  </si>
  <si>
    <t xml:space="preserve">   kies Direct (factureerbaar) of Indirect (administratie, acquisitie, studie, reistijd).</t>
  </si>
  <si>
    <t xml:space="preserve">Startdatum registratie</t>
  </si>
  <si>
    <t xml:space="preserve">4. Het tabblad Overzicht rekent alles uit: totaal, per maand, per klant en hoe ver je bent</t>
  </si>
  <si>
    <t xml:space="preserve">Blauwe cellen met witte achtergrond kun je aanpassen.</t>
  </si>
  <si>
    <t xml:space="preserve">   met het urencriterium van 1.225 uur voor de zelfstandigenaftrek.</t>
  </si>
  <si>
    <t xml:space="preserve">Waarom bijhouden?</t>
  </si>
  <si>
    <t xml:space="preserve">De Belastingdienst mag bij een controle je urenadministratie opvragen. Zonder sluitende</t>
  </si>
  <si>
    <t xml:space="preserve">registratie vervalt je recht op zelfstandigenaftrek, startersaftrek en mkb-winstvrijstelling</t>
  </si>
  <si>
    <t xml:space="preserve">kan ter discussie komen. Alle uren voor je onderneming tellen mee, ook indirecte uren.</t>
  </si>
  <si>
    <t xml:space="preserve">Let op: ben je ook in loondienst, dan moet je (na je startjaren) meer dan de helft van</t>
  </si>
  <si>
    <t xml:space="preserve">je werktijd aan je onderneming besteden.</t>
  </si>
  <si>
    <t xml:space="preserve">Bewaar dit bestand 7 jaar bij je administratie. Formules zijn beveiligd zodat je niets</t>
  </si>
  <si>
    <t xml:space="preserve">per ongeluk kapot maakt. Meer gratis tools en documenten: www.bewijsschrift.nl</t>
  </si>
  <si>
    <t xml:space="preserve">© Bewijsschrift.nl · www.bewijsschrift.nl · Gratis tool · Geen fiscaal advies, raadpleeg bij twijfel je adviseur.</t>
  </si>
  <si>
    <t xml:space="preserve">Bewijsschrift.nl · Jouw zaken juridisch dichtgetimmerd · www.bewijsschrift.nl</t>
  </si>
  <si>
    <t xml:space="preserve">Overzicht</t>
  </si>
  <si>
    <t xml:space="preserve">Kerncijfers</t>
  </si>
  <si>
    <t xml:space="preserve">Per klant / project</t>
  </si>
  <si>
    <t xml:space="preserve">Totaal geregistreerde uren</t>
  </si>
  <si>
    <t xml:space="preserve">Klant / project</t>
  </si>
  <si>
    <t xml:space="preserve">Uren</t>
  </si>
  <si>
    <t xml:space="preserve">Waarde (€)</t>
  </si>
  <si>
    <t xml:space="preserve">Directe (factureerbare) uren</t>
  </si>
  <si>
    <t xml:space="preserve">Indirecte uren</t>
  </si>
  <si>
    <t xml:space="preserve">Aandeel direct</t>
  </si>
  <si>
    <t xml:space="preserve">Waarde directe uren (excl. btw)</t>
  </si>
  <si>
    <t xml:space="preserve">Aantal geregistreerde dagen</t>
  </si>
  <si>
    <t xml:space="preserve">Gemiddeld uren per geregistreerde dag</t>
  </si>
  <si>
    <t xml:space="preserve">Urencriterium</t>
  </si>
  <si>
    <t xml:space="preserve">Norm (uren per jaar)</t>
  </si>
  <si>
    <t xml:space="preserve">Geregistreerd tot nu toe</t>
  </si>
  <si>
    <t xml:space="preserve">Nog te gaan</t>
  </si>
  <si>
    <t xml:space="preserve">Voortgang</t>
  </si>
  <si>
    <t xml:space="preserve">Laatste geregistreerde datum</t>
  </si>
  <si>
    <t xml:space="preserve">Weken verstreken in het jaar</t>
  </si>
  <si>
    <t xml:space="preserve">Prognose einde jaar (huidig tempo)</t>
  </si>
  <si>
    <t xml:space="preserve">Nodig per resterende week</t>
  </si>
  <si>
    <t xml:space="preserve">Status</t>
  </si>
  <si>
    <t xml:space="preserve">De prognose rekent met je gemiddelde per verstreken week. Vakanties drukken het tempo, dat is normaal.</t>
  </si>
  <si>
    <t xml:space="preserve">Per maand</t>
  </si>
  <si>
    <t xml:space="preserve">Maand</t>
  </si>
  <si>
    <t xml:space="preserve">Direct</t>
  </si>
  <si>
    <t xml:space="preserve">Indirect</t>
  </si>
  <si>
    <t xml:space="preserve">Totaal</t>
  </si>
  <si>
    <t xml:space="preserve">januari</t>
  </si>
  <si>
    <t xml:space="preserve">februari</t>
  </si>
  <si>
    <t xml:space="preserve">maart</t>
  </si>
  <si>
    <t xml:space="preserve">april</t>
  </si>
  <si>
    <t xml:space="preserve">mei</t>
  </si>
  <si>
    <t xml:space="preserve">juni</t>
  </si>
  <si>
    <t xml:space="preserve">juli</t>
  </si>
  <si>
    <t xml:space="preserve">augustus</t>
  </si>
  <si>
    <t xml:space="preserve">september</t>
  </si>
  <si>
    <t xml:space="preserve">oktober</t>
  </si>
  <si>
    <t xml:space="preserve">Niet toegewezen / overig</t>
  </si>
  <si>
    <t xml:space="preserve">november</t>
  </si>
  <si>
    <t xml:space="preserve">december</t>
  </si>
  <si>
    <t xml:space="preserve">Uren zonder datum tellen wel mee in de kerncijfers, maar niet per maand. Rode regels op het tabblad Uren zijn onvolledig.</t>
  </si>
  <si>
    <t xml:space="preserve">Klanten en projecten</t>
  </si>
  <si>
    <t xml:space="preserve">Vul hier je klanten in. Ze verschijnen als keuzelijst op het tabblad Uren. Afwijkend tarief mag leeg blijven.</t>
  </si>
  <si>
    <t xml:space="preserve">Uurtarief (optioneel)</t>
  </si>
  <si>
    <t xml:space="preserve">Voorbeeld B.V.</t>
  </si>
  <si>
    <t xml:space="preserve">Voorbeeld B.V. is een voorbeeldregel, overschrijf die gerust.</t>
  </si>
  <si>
    <t xml:space="preserve">Urenregistratie</t>
  </si>
  <si>
    <t xml:space="preserve">Vul per regel: datum, klant, omschrijving, soort en aantal uren (kwartieren mogen, bijv. 2,25). Dag en week worden automatisch ingevuld.</t>
  </si>
  <si>
    <t xml:space="preserve">Datum</t>
  </si>
  <si>
    <t xml:space="preserve">Dag</t>
  </si>
  <si>
    <t xml:space="preserve">Week</t>
  </si>
  <si>
    <t xml:space="preserve">Omschrijving werkzaamheden</t>
  </si>
  <si>
    <t xml:space="preserve">Soort</t>
  </si>
  <si>
    <t xml:space="preserve">Opzet administratie en offerte opgesteld</t>
  </si>
  <si>
    <t xml:space="preserve">Eigen onderneming</t>
  </si>
  <si>
    <t xml:space="preserve">Boekhouding bijgewerkt, facturen verstuurd</t>
  </si>
  <si>
    <t xml:space="preserve">Voorbeeldregels op rij 6 en 7 mag je overschrijven. Ruimte voor 600 regels; genoeg voor twee regels per werkdag.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</si>
</sst>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&quot;€ &quot;#,##0.00"/>
    <numFmt numFmtId="167" formatCode="#,##0"/>
    <numFmt numFmtId="168" formatCode="dd\-mm\-yyyy"/>
    <numFmt numFmtId="169" formatCode="#,##0.00"/>
    <numFmt numFmtId="170" formatCode="&quot;€ &quot;#,##0"/>
    <numFmt numFmtId="171" formatCode="0%"/>
    <numFmt numFmtId="172" formatCode="0.00"/>
    <numFmt numFmtId="173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332"/>
      <name val="Arial"/>
      <family val="0"/>
      <charset val="1"/>
    </font>
    <font>
      <i val="true"/>
      <sz val="10"/>
      <color rgb="FFB8764E"/>
      <name val="Arial"/>
      <family val="0"/>
      <charset val="1"/>
    </font>
    <font>
      <b val="true"/>
      <sz val="12"/>
      <color rgb="FF1A2332"/>
      <name val="Arial"/>
      <family val="0"/>
      <charset val="1"/>
    </font>
    <font>
      <sz val="10"/>
      <color rgb="FF1A2332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8"/>
      <color rgb="FF888888"/>
      <name val="Arial"/>
      <family val="0"/>
      <charset val="1"/>
    </font>
    <font>
      <sz val="8"/>
      <color rgb="FFB8764E"/>
      <name val="Arial"/>
      <family val="0"/>
      <charset val="1"/>
    </font>
    <font>
      <b val="true"/>
      <sz val="14"/>
      <color rgb="FF1A2332"/>
      <name val="Arial"/>
      <family val="0"/>
      <charset val="1"/>
    </font>
    <font>
      <sz val="11"/>
      <color rgb="FFB8764E"/>
      <name val="Arial"/>
      <family val="0"/>
      <charset val="1"/>
    </font>
    <font>
      <b val="true"/>
      <sz val="10"/>
      <color rgb="FF1A2332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AF8F3"/>
        <bgColor rgb="FFFFFFFF"/>
      </patternFill>
    </fill>
    <fill>
      <patternFill patternType="solid">
        <fgColor rgb="FFFFFFFF"/>
        <bgColor rgb="FFFAF8F3"/>
      </patternFill>
    </fill>
    <fill>
      <patternFill patternType="solid">
        <fgColor rgb="FF1A2332"/>
        <bgColor rgb="FF333300"/>
      </patternFill>
    </fill>
    <fill>
      <patternFill patternType="solid">
        <fgColor rgb="FFE8E4DC"/>
        <bgColor rgb="FFFDE9E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8E4DC"/>
      </left>
      <right style="thin">
        <color rgb="FFE8E4DC"/>
      </right>
      <top style="thin">
        <color rgb="FFE8E4DC"/>
      </top>
      <bottom style="thin">
        <color rgb="FFE8E4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7" fillId="3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3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9" fontId="7" fillId="3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0" fontId="7" fillId="3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1" fontId="14" fillId="3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0" fontId="14" fillId="3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7" fontId="14" fillId="3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2" fontId="14" fillId="3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8" fontId="14" fillId="3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5" fontId="14" fillId="3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3" fontId="14" fillId="3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4" fillId="3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0" fontId="7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70" fontId="14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8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2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2E7D4F"/>
      </font>
    </dxf>
    <dxf>
      <font>
        <name val="Arial"/>
        <charset val="1"/>
        <family val="0"/>
        <b val="1"/>
        <color rgb="FFB8764E"/>
      </font>
    </dxf>
    <dxf>
      <font>
        <name val="Arial"/>
        <charset val="1"/>
        <family val="0"/>
        <b val="1"/>
        <color rgb="FFB23A3A"/>
      </font>
    </dxf>
    <dxf>
      <fill>
        <patternFill>
          <bgColor rgb="FFFDE9E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B23A3A"/>
      <rgbColor rgb="FFFAF8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E4DC"/>
      <rgbColor rgb="FFFDE9E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B8764E"/>
      <rgbColor rgb="FF003366"/>
      <rgbColor rgb="FF2E7D4F"/>
      <rgbColor rgb="FF003300"/>
      <rgbColor rgb="FF333300"/>
      <rgbColor rgb="FF993300"/>
      <rgbColor rgb="FF993366"/>
      <rgbColor rgb="FF333399"/>
      <rgbColor rgb="FF1A23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2333160</xdr:colOff>
      <xdr:row>0</xdr:row>
      <xdr:rowOff>571320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0"/>
          <a:ext cx="233316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218520</xdr:colOff>
      <xdr:row>0</xdr:row>
      <xdr:rowOff>571320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233316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2333160</xdr:colOff>
      <xdr:row>0</xdr:row>
      <xdr:rowOff>571320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11320" y="0"/>
          <a:ext cx="233316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4</xdr:col>
      <xdr:colOff>77400</xdr:colOff>
      <xdr:row>0</xdr:row>
      <xdr:rowOff>571320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211320" y="0"/>
          <a:ext cx="233316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3"/>
    <col collapsed="false" customWidth="true" hidden="false" outlineLevel="0" max="5" min="5" style="0" width="60"/>
    <col collapsed="false" customWidth="true" hidden="false" outlineLevel="0" max="6" min="6" style="0" width="3"/>
  </cols>
  <sheetData>
    <row r="1" customFormat="false" ht="49.5" hidden="false" customHeight="true" outlineLevel="0" collapsed="false">
      <c r="A1" s="1"/>
      <c r="B1" s="1"/>
      <c r="C1" s="1"/>
      <c r="D1" s="1"/>
      <c r="E1" s="1"/>
      <c r="F1" s="1"/>
    </row>
    <row r="2" customFormat="false" ht="19.7" hidden="false" customHeight="false" outlineLevel="0" collapsed="false">
      <c r="A2" s="1"/>
      <c r="B2" s="1"/>
      <c r="C2" s="1"/>
      <c r="D2" s="1"/>
      <c r="E2" s="2" t="s">
        <v>0</v>
      </c>
      <c r="F2" s="1"/>
    </row>
    <row r="3" customFormat="false" ht="15" hidden="false" customHeight="false" outlineLevel="0" collapsed="false">
      <c r="A3" s="1"/>
      <c r="B3" s="3" t="s">
        <v>1</v>
      </c>
      <c r="C3" s="1"/>
      <c r="D3" s="1"/>
      <c r="E3" s="1"/>
      <c r="F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</row>
    <row r="5" customFormat="false" ht="15" hidden="false" customHeight="false" outlineLevel="0" collapsed="false">
      <c r="A5" s="1"/>
      <c r="B5" s="4" t="s">
        <v>2</v>
      </c>
      <c r="C5" s="1"/>
      <c r="D5" s="1"/>
      <c r="E5" s="4" t="s">
        <v>3</v>
      </c>
      <c r="F5" s="1"/>
    </row>
    <row r="6" customFormat="false" ht="15" hidden="false" customHeight="false" outlineLevel="0" collapsed="false">
      <c r="A6" s="1"/>
      <c r="B6" s="5" t="s">
        <v>4</v>
      </c>
      <c r="C6" s="6" t="s">
        <v>5</v>
      </c>
      <c r="D6" s="1"/>
      <c r="E6" s="5" t="s">
        <v>6</v>
      </c>
      <c r="F6" s="1"/>
    </row>
    <row r="7" customFormat="false" ht="15" hidden="false" customHeight="false" outlineLevel="0" collapsed="false">
      <c r="A7" s="1"/>
      <c r="B7" s="5" t="s">
        <v>7</v>
      </c>
      <c r="C7" s="7" t="n">
        <v>2026</v>
      </c>
      <c r="D7" s="1"/>
      <c r="E7" s="5" t="s">
        <v>8</v>
      </c>
      <c r="F7" s="1"/>
    </row>
    <row r="8" customFormat="false" ht="15" hidden="false" customHeight="false" outlineLevel="0" collapsed="false">
      <c r="A8" s="1"/>
      <c r="B8" s="5" t="s">
        <v>9</v>
      </c>
      <c r="C8" s="8" t="n">
        <v>75</v>
      </c>
      <c r="D8" s="1"/>
      <c r="E8" s="5" t="s">
        <v>10</v>
      </c>
      <c r="F8" s="1"/>
    </row>
    <row r="9" customFormat="false" ht="15" hidden="false" customHeight="false" outlineLevel="0" collapsed="false">
      <c r="A9" s="1"/>
      <c r="B9" s="5" t="s">
        <v>11</v>
      </c>
      <c r="C9" s="9" t="n">
        <v>1225</v>
      </c>
      <c r="D9" s="1"/>
      <c r="E9" s="5" t="s">
        <v>12</v>
      </c>
      <c r="F9" s="1"/>
    </row>
    <row r="10" customFormat="false" ht="15" hidden="false" customHeight="false" outlineLevel="0" collapsed="false">
      <c r="A10" s="1"/>
      <c r="B10" s="5" t="s">
        <v>13</v>
      </c>
      <c r="C10" s="10" t="n">
        <f aca="false">DATE(C7,1,1)</f>
        <v>46023</v>
      </c>
      <c r="D10" s="1"/>
      <c r="E10" s="5" t="s">
        <v>14</v>
      </c>
      <c r="F10" s="1"/>
    </row>
    <row r="11" customFormat="false" ht="15" hidden="false" customHeight="false" outlineLevel="0" collapsed="false">
      <c r="A11" s="1"/>
      <c r="B11" s="11" t="s">
        <v>15</v>
      </c>
      <c r="C11" s="1"/>
      <c r="D11" s="1"/>
      <c r="E11" s="5" t="s">
        <v>16</v>
      </c>
      <c r="F11" s="1"/>
    </row>
    <row r="12" customFormat="false" ht="15" hidden="false" customHeight="false" outlineLevel="0" collapsed="false">
      <c r="A12" s="1"/>
      <c r="B12" s="1"/>
      <c r="C12" s="1"/>
      <c r="D12" s="1"/>
      <c r="E12" s="5"/>
      <c r="F12" s="1"/>
    </row>
    <row r="13" customFormat="false" ht="15" hidden="false" customHeight="false" outlineLevel="0" collapsed="false">
      <c r="A13" s="1"/>
      <c r="B13" s="1"/>
      <c r="C13" s="1"/>
      <c r="D13" s="1"/>
      <c r="E13" s="5" t="s">
        <v>17</v>
      </c>
      <c r="F13" s="1"/>
    </row>
    <row r="14" customFormat="false" ht="15" hidden="false" customHeight="false" outlineLevel="0" collapsed="false">
      <c r="A14" s="1"/>
      <c r="B14" s="1"/>
      <c r="C14" s="1"/>
      <c r="D14" s="1"/>
      <c r="E14" s="5" t="s">
        <v>18</v>
      </c>
      <c r="F14" s="1"/>
    </row>
    <row r="15" customFormat="false" ht="15" hidden="false" customHeight="false" outlineLevel="0" collapsed="false">
      <c r="A15" s="1"/>
      <c r="B15" s="1"/>
      <c r="C15" s="1"/>
      <c r="D15" s="1"/>
      <c r="E15" s="5" t="s">
        <v>19</v>
      </c>
      <c r="F15" s="1"/>
    </row>
    <row r="16" customFormat="false" ht="15" hidden="false" customHeight="false" outlineLevel="0" collapsed="false">
      <c r="A16" s="1"/>
      <c r="B16" s="1"/>
      <c r="C16" s="1"/>
      <c r="D16" s="1"/>
      <c r="E16" s="5" t="s">
        <v>20</v>
      </c>
      <c r="F16" s="1"/>
    </row>
    <row r="17" customFormat="false" ht="15" hidden="false" customHeight="false" outlineLevel="0" collapsed="false">
      <c r="A17" s="1"/>
      <c r="B17" s="1"/>
      <c r="C17" s="1"/>
      <c r="D17" s="1"/>
      <c r="E17" s="5" t="s">
        <v>21</v>
      </c>
      <c r="F17" s="1"/>
    </row>
    <row r="18" customFormat="false" ht="15" hidden="false" customHeight="false" outlineLevel="0" collapsed="false">
      <c r="A18" s="1"/>
      <c r="B18" s="1"/>
      <c r="C18" s="1"/>
      <c r="D18" s="1"/>
      <c r="E18" s="5" t="s">
        <v>22</v>
      </c>
      <c r="F18" s="1"/>
    </row>
    <row r="19" customFormat="false" ht="15" hidden="false" customHeight="false" outlineLevel="0" collapsed="false">
      <c r="A19" s="1"/>
      <c r="B19" s="1"/>
      <c r="C19" s="1"/>
      <c r="D19" s="1"/>
      <c r="E19" s="5"/>
      <c r="F19" s="1"/>
    </row>
    <row r="20" customFormat="false" ht="15" hidden="false" customHeight="false" outlineLevel="0" collapsed="false">
      <c r="A20" s="1"/>
      <c r="B20" s="1"/>
      <c r="C20" s="1"/>
      <c r="D20" s="1"/>
      <c r="E20" s="5" t="s">
        <v>23</v>
      </c>
      <c r="F20" s="1"/>
    </row>
    <row r="21" customFormat="false" ht="15" hidden="false" customHeight="false" outlineLevel="0" collapsed="false">
      <c r="A21" s="1"/>
      <c r="B21" s="1"/>
      <c r="C21" s="1"/>
      <c r="D21" s="1"/>
      <c r="E21" s="5" t="s">
        <v>24</v>
      </c>
      <c r="F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</row>
    <row r="24" customFormat="false" ht="15" hidden="false" customHeight="false" outlineLevel="0" collapsed="false">
      <c r="A24" s="1"/>
      <c r="B24" s="1"/>
      <c r="C24" s="1"/>
      <c r="D24" s="1"/>
      <c r="E24" s="12" t="s">
        <v>25</v>
      </c>
      <c r="F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</row>
    <row r="27" customFormat="false" ht="15" hidden="false" customHeight="false" outlineLevel="0" collapsed="false">
      <c r="A27" s="1"/>
      <c r="B27" s="13" t="s">
        <v>26</v>
      </c>
      <c r="C27" s="1"/>
      <c r="D27" s="1"/>
      <c r="E27" s="1"/>
      <c r="F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</row>
  </sheetData>
  <sheetProtection sheet="true" formatColumns="false" formatRows="false" sort="false" autoFilter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5" min="3" style="0" width="14"/>
    <col collapsed="false" customWidth="true" hidden="false" outlineLevel="0" max="6" min="6" style="0" width="16"/>
    <col collapsed="false" customWidth="true" hidden="false" outlineLevel="0" max="7" min="7" style="0" width="3"/>
    <col collapsed="false" customWidth="true" hidden="false" outlineLevel="0" max="8" min="8" style="0" width="34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3"/>
  </cols>
  <sheetData>
    <row r="1" customFormat="false" ht="49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1"/>
      <c r="B2" s="14" t="s">
        <v>27</v>
      </c>
      <c r="C2" s="15" t="str">
        <f aca="false">Start!C6&amp;" · "&amp;Start!C7</f>
        <v>Mijn Onderneming · 2026</v>
      </c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false" outlineLevel="0" collapsed="false">
      <c r="A4" s="1"/>
      <c r="B4" s="4" t="s">
        <v>28</v>
      </c>
      <c r="C4" s="1"/>
      <c r="D4" s="1"/>
      <c r="E4" s="1"/>
      <c r="F4" s="1"/>
      <c r="G4" s="1"/>
      <c r="H4" s="4" t="s">
        <v>29</v>
      </c>
      <c r="I4" s="1"/>
      <c r="J4" s="1"/>
      <c r="K4" s="1"/>
    </row>
    <row r="5" customFormat="false" ht="15" hidden="false" customHeight="false" outlineLevel="0" collapsed="false">
      <c r="A5" s="1"/>
      <c r="B5" s="16" t="s">
        <v>30</v>
      </c>
      <c r="C5" s="17" t="n">
        <f aca="false">SUM(Uren!$H$6:$H$605)</f>
        <v>4.75</v>
      </c>
      <c r="D5" s="1"/>
      <c r="E5" s="1"/>
      <c r="F5" s="1"/>
      <c r="G5" s="1"/>
      <c r="H5" s="18" t="s">
        <v>31</v>
      </c>
      <c r="I5" s="18" t="s">
        <v>32</v>
      </c>
      <c r="J5" s="18" t="s">
        <v>33</v>
      </c>
      <c r="K5" s="1"/>
    </row>
    <row r="6" customFormat="false" ht="15" hidden="false" customHeight="false" outlineLevel="0" collapsed="false">
      <c r="A6" s="1"/>
      <c r="B6" s="16" t="s">
        <v>34</v>
      </c>
      <c r="C6" s="17" t="n">
        <f aca="false">SUMIF(Uren!$G$6:$G$605,"Direct",Uren!$H$6:$H$605)</f>
        <v>3.5</v>
      </c>
      <c r="D6" s="1"/>
      <c r="E6" s="1"/>
      <c r="F6" s="1"/>
      <c r="G6" s="1"/>
      <c r="H6" s="19" t="str">
        <f aca="false">IF(Klanten!B6="","",Klanten!B6)</f>
        <v>Voorbeeld B.V.</v>
      </c>
      <c r="I6" s="20" t="n">
        <f aca="false">IF(Klanten!B6="","",SUMIF(Uren!$E$6:$E$605,Klanten!B6,Uren!$H$6:$H$605))</f>
        <v>3.5</v>
      </c>
      <c r="J6" s="21" t="n">
        <f aca="false">IF(Klanten!B6="","",SUMIF(Uren!$E$6:$E$605,Klanten!B6,Uren!$I$6:$I$605))</f>
        <v>297.5</v>
      </c>
      <c r="K6" s="1"/>
    </row>
    <row r="7" customFormat="false" ht="15" hidden="false" customHeight="false" outlineLevel="0" collapsed="false">
      <c r="A7" s="1"/>
      <c r="B7" s="16" t="s">
        <v>35</v>
      </c>
      <c r="C7" s="17" t="n">
        <f aca="false">SUMIF(Uren!$G$6:$G$605,"Indirect",Uren!$H$6:$H$605)</f>
        <v>1.25</v>
      </c>
      <c r="D7" s="1"/>
      <c r="E7" s="1"/>
      <c r="F7" s="1"/>
      <c r="G7" s="1"/>
      <c r="H7" s="19" t="str">
        <f aca="false">IF(Klanten!B7="","",Klanten!B7)</f>
        <v/>
      </c>
      <c r="I7" s="20" t="str">
        <f aca="false">IF(Klanten!B7="","",SUMIF(Uren!$E$6:$E$605,Klanten!B7,Uren!$H$6:$H$605))</f>
        <v/>
      </c>
      <c r="J7" s="21" t="str">
        <f aca="false">IF(Klanten!B7="","",SUMIF(Uren!$E$6:$E$605,Klanten!B7,Uren!$I$6:$I$605))</f>
        <v/>
      </c>
      <c r="K7" s="1"/>
    </row>
    <row r="8" customFormat="false" ht="15" hidden="false" customHeight="false" outlineLevel="0" collapsed="false">
      <c r="A8" s="1"/>
      <c r="B8" s="16" t="s">
        <v>36</v>
      </c>
      <c r="C8" s="22" t="n">
        <f aca="false">IF(C5=0,0,C6/C5)</f>
        <v>0.736842105263158</v>
      </c>
      <c r="D8" s="1"/>
      <c r="E8" s="1"/>
      <c r="F8" s="1"/>
      <c r="G8" s="1"/>
      <c r="H8" s="19" t="str">
        <f aca="false">IF(Klanten!B8="","",Klanten!B8)</f>
        <v/>
      </c>
      <c r="I8" s="20" t="str">
        <f aca="false">IF(Klanten!B8="","",SUMIF(Uren!$E$6:$E$605,Klanten!B8,Uren!$H$6:$H$605))</f>
        <v/>
      </c>
      <c r="J8" s="21" t="str">
        <f aca="false">IF(Klanten!B8="","",SUMIF(Uren!$E$6:$E$605,Klanten!B8,Uren!$I$6:$I$605))</f>
        <v/>
      </c>
      <c r="K8" s="1"/>
    </row>
    <row r="9" customFormat="false" ht="15" hidden="false" customHeight="false" outlineLevel="0" collapsed="false">
      <c r="A9" s="1"/>
      <c r="B9" s="16" t="s">
        <v>37</v>
      </c>
      <c r="C9" s="23" t="n">
        <f aca="false">SUM(Uren!$I$6:$I$605)</f>
        <v>297.5</v>
      </c>
      <c r="D9" s="1"/>
      <c r="E9" s="1"/>
      <c r="F9" s="1"/>
      <c r="G9" s="1"/>
      <c r="H9" s="19" t="str">
        <f aca="false">IF(Klanten!B9="","",Klanten!B9)</f>
        <v/>
      </c>
      <c r="I9" s="20" t="str">
        <f aca="false">IF(Klanten!B9="","",SUMIF(Uren!$E$6:$E$605,Klanten!B9,Uren!$H$6:$H$605))</f>
        <v/>
      </c>
      <c r="J9" s="21" t="str">
        <f aca="false">IF(Klanten!B9="","",SUMIF(Uren!$E$6:$E$605,Klanten!B9,Uren!$I$6:$I$605))</f>
        <v/>
      </c>
      <c r="K9" s="1"/>
    </row>
    <row r="10" customFormat="false" ht="15" hidden="false" customHeight="false" outlineLevel="0" collapsed="false">
      <c r="A10" s="1"/>
      <c r="B10" s="16" t="s">
        <v>38</v>
      </c>
      <c r="C10" s="24" t="n">
        <f aca="false">SUMPRODUCT((Uren!$B$6:$B$605&lt;&gt;"")/COUNTIF(Uren!$B$6:$B$605,Uren!$B$6:$B$605&amp;""))</f>
        <v>1</v>
      </c>
      <c r="D10" s="1"/>
      <c r="E10" s="1"/>
      <c r="F10" s="1"/>
      <c r="G10" s="1"/>
      <c r="H10" s="19" t="str">
        <f aca="false">IF(Klanten!B10="","",Klanten!B10)</f>
        <v/>
      </c>
      <c r="I10" s="20" t="str">
        <f aca="false">IF(Klanten!B10="","",SUMIF(Uren!$E$6:$E$605,Klanten!B10,Uren!$H$6:$H$605))</f>
        <v/>
      </c>
      <c r="J10" s="21" t="str">
        <f aca="false">IF(Klanten!B10="","",SUMIF(Uren!$E$6:$E$605,Klanten!B10,Uren!$I$6:$I$605))</f>
        <v/>
      </c>
      <c r="K10" s="1"/>
    </row>
    <row r="11" customFormat="false" ht="15" hidden="false" customHeight="false" outlineLevel="0" collapsed="false">
      <c r="A11" s="1"/>
      <c r="B11" s="16" t="s">
        <v>39</v>
      </c>
      <c r="C11" s="25" t="n">
        <f aca="false">IF(C10=0,0,C5/C10)</f>
        <v>4.75</v>
      </c>
      <c r="D11" s="1"/>
      <c r="E11" s="1"/>
      <c r="F11" s="1"/>
      <c r="G11" s="1"/>
      <c r="H11" s="19" t="str">
        <f aca="false">IF(Klanten!B11="","",Klanten!B11)</f>
        <v/>
      </c>
      <c r="I11" s="20" t="str">
        <f aca="false">IF(Klanten!B11="","",SUMIF(Uren!$E$6:$E$605,Klanten!B11,Uren!$H$6:$H$605))</f>
        <v/>
      </c>
      <c r="J11" s="21" t="str">
        <f aca="false">IF(Klanten!B11="","",SUMIF(Uren!$E$6:$E$605,Klanten!B11,Uren!$I$6:$I$605))</f>
        <v/>
      </c>
      <c r="K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9" t="str">
        <f aca="false">IF(Klanten!B12="","",Klanten!B12)</f>
        <v/>
      </c>
      <c r="I12" s="20" t="str">
        <f aca="false">IF(Klanten!B12="","",SUMIF(Uren!$E$6:$E$605,Klanten!B12,Uren!$H$6:$H$605))</f>
        <v/>
      </c>
      <c r="J12" s="21" t="str">
        <f aca="false">IF(Klanten!B12="","",SUMIF(Uren!$E$6:$E$605,Klanten!B12,Uren!$I$6:$I$605))</f>
        <v/>
      </c>
      <c r="K12" s="1"/>
    </row>
    <row r="13" customFormat="false" ht="15" hidden="false" customHeight="false" outlineLevel="0" collapsed="false">
      <c r="A13" s="1"/>
      <c r="B13" s="4" t="s">
        <v>40</v>
      </c>
      <c r="C13" s="1"/>
      <c r="D13" s="1"/>
      <c r="E13" s="1"/>
      <c r="F13" s="1"/>
      <c r="G13" s="1"/>
      <c r="H13" s="19" t="str">
        <f aca="false">IF(Klanten!B13="","",Klanten!B13)</f>
        <v/>
      </c>
      <c r="I13" s="20" t="str">
        <f aca="false">IF(Klanten!B13="","",SUMIF(Uren!$E$6:$E$605,Klanten!B13,Uren!$H$6:$H$605))</f>
        <v/>
      </c>
      <c r="J13" s="21" t="str">
        <f aca="false">IF(Klanten!B13="","",SUMIF(Uren!$E$6:$E$605,Klanten!B13,Uren!$I$6:$I$605))</f>
        <v/>
      </c>
      <c r="K13" s="1"/>
    </row>
    <row r="14" customFormat="false" ht="15" hidden="false" customHeight="false" outlineLevel="0" collapsed="false">
      <c r="A14" s="1"/>
      <c r="B14" s="16" t="s">
        <v>41</v>
      </c>
      <c r="C14" s="24" t="n">
        <f aca="false">Start!C9</f>
        <v>1225</v>
      </c>
      <c r="D14" s="1"/>
      <c r="E14" s="1"/>
      <c r="F14" s="1"/>
      <c r="G14" s="1"/>
      <c r="H14" s="19" t="str">
        <f aca="false">IF(Klanten!B14="","",Klanten!B14)</f>
        <v/>
      </c>
      <c r="I14" s="20" t="str">
        <f aca="false">IF(Klanten!B14="","",SUMIF(Uren!$E$6:$E$605,Klanten!B14,Uren!$H$6:$H$605))</f>
        <v/>
      </c>
      <c r="J14" s="21" t="str">
        <f aca="false">IF(Klanten!B14="","",SUMIF(Uren!$E$6:$E$605,Klanten!B14,Uren!$I$6:$I$605))</f>
        <v/>
      </c>
      <c r="K14" s="1"/>
    </row>
    <row r="15" customFormat="false" ht="15" hidden="false" customHeight="false" outlineLevel="0" collapsed="false">
      <c r="A15" s="1"/>
      <c r="B15" s="16" t="s">
        <v>42</v>
      </c>
      <c r="C15" s="17" t="n">
        <f aca="false">C5</f>
        <v>4.75</v>
      </c>
      <c r="D15" s="1"/>
      <c r="E15" s="1"/>
      <c r="F15" s="1"/>
      <c r="G15" s="1"/>
      <c r="H15" s="19" t="str">
        <f aca="false">IF(Klanten!B15="","",Klanten!B15)</f>
        <v/>
      </c>
      <c r="I15" s="20" t="str">
        <f aca="false">IF(Klanten!B15="","",SUMIF(Uren!$E$6:$E$605,Klanten!B15,Uren!$H$6:$H$605))</f>
        <v/>
      </c>
      <c r="J15" s="21" t="str">
        <f aca="false">IF(Klanten!B15="","",SUMIF(Uren!$E$6:$E$605,Klanten!B15,Uren!$I$6:$I$605))</f>
        <v/>
      </c>
      <c r="K15" s="1"/>
    </row>
    <row r="16" customFormat="false" ht="15" hidden="false" customHeight="false" outlineLevel="0" collapsed="false">
      <c r="A16" s="1"/>
      <c r="B16" s="16" t="s">
        <v>43</v>
      </c>
      <c r="C16" s="17" t="n">
        <f aca="false">MAX(0,C14-C15)</f>
        <v>1220.25</v>
      </c>
      <c r="D16" s="1"/>
      <c r="E16" s="1"/>
      <c r="F16" s="1"/>
      <c r="G16" s="1"/>
      <c r="H16" s="19" t="str">
        <f aca="false">IF(Klanten!B16="","",Klanten!B16)</f>
        <v/>
      </c>
      <c r="I16" s="20" t="str">
        <f aca="false">IF(Klanten!B16="","",SUMIF(Uren!$E$6:$E$605,Klanten!B16,Uren!$H$6:$H$605))</f>
        <v/>
      </c>
      <c r="J16" s="21" t="str">
        <f aca="false">IF(Klanten!B16="","",SUMIF(Uren!$E$6:$E$605,Klanten!B16,Uren!$I$6:$I$605))</f>
        <v/>
      </c>
      <c r="K16" s="1"/>
    </row>
    <row r="17" customFormat="false" ht="15" hidden="false" customHeight="false" outlineLevel="0" collapsed="false">
      <c r="A17" s="1"/>
      <c r="B17" s="16" t="s">
        <v>44</v>
      </c>
      <c r="C17" s="22" t="n">
        <f aca="false">IF(C14=0,0,MIN(1,C15/C14))</f>
        <v>0.00387755102040816</v>
      </c>
      <c r="D17" s="1"/>
      <c r="E17" s="1"/>
      <c r="F17" s="1"/>
      <c r="G17" s="1"/>
      <c r="H17" s="19" t="str">
        <f aca="false">IF(Klanten!B17="","",Klanten!B17)</f>
        <v/>
      </c>
      <c r="I17" s="20" t="str">
        <f aca="false">IF(Klanten!B17="","",SUMIF(Uren!$E$6:$E$605,Klanten!B17,Uren!$H$6:$H$605))</f>
        <v/>
      </c>
      <c r="J17" s="21" t="str">
        <f aca="false">IF(Klanten!B17="","",SUMIF(Uren!$E$6:$E$605,Klanten!B17,Uren!$I$6:$I$605))</f>
        <v/>
      </c>
      <c r="K17" s="1"/>
    </row>
    <row r="18" customFormat="false" ht="15" hidden="false" customHeight="false" outlineLevel="0" collapsed="false">
      <c r="A18" s="1"/>
      <c r="B18" s="16" t="s">
        <v>45</v>
      </c>
      <c r="C18" s="26" t="n">
        <f aca="false">IF(COUNT(Uren!$B$6:$B$605)=0,"",MAX(Uren!$B$6:$B$605))</f>
        <v>46027</v>
      </c>
      <c r="D18" s="1"/>
      <c r="E18" s="1"/>
      <c r="F18" s="1"/>
      <c r="G18" s="1"/>
      <c r="H18" s="19" t="str">
        <f aca="false">IF(Klanten!B18="","",Klanten!B18)</f>
        <v/>
      </c>
      <c r="I18" s="20" t="str">
        <f aca="false">IF(Klanten!B18="","",SUMIF(Uren!$E$6:$E$605,Klanten!B18,Uren!$H$6:$H$605))</f>
        <v/>
      </c>
      <c r="J18" s="21" t="str">
        <f aca="false">IF(Klanten!B18="","",SUMIF(Uren!$E$6:$E$605,Klanten!B18,Uren!$I$6:$I$605))</f>
        <v/>
      </c>
      <c r="K18" s="1"/>
    </row>
    <row r="19" customFormat="false" ht="15" hidden="false" customHeight="false" outlineLevel="0" collapsed="false">
      <c r="A19" s="1"/>
      <c r="B19" s="16" t="s">
        <v>46</v>
      </c>
      <c r="C19" s="27" t="n">
        <f aca="false">IF(C18="",0,MAX(1,MIN(52,ROUNDUP((C18-DATE(Start!C7,1,1)+1)/7,0))))</f>
        <v>1</v>
      </c>
      <c r="D19" s="1"/>
      <c r="E19" s="1"/>
      <c r="F19" s="1"/>
      <c r="G19" s="1"/>
      <c r="H19" s="19" t="str">
        <f aca="false">IF(Klanten!B19="","",Klanten!B19)</f>
        <v/>
      </c>
      <c r="I19" s="20" t="str">
        <f aca="false">IF(Klanten!B19="","",SUMIF(Uren!$E$6:$E$605,Klanten!B19,Uren!$H$6:$H$605))</f>
        <v/>
      </c>
      <c r="J19" s="21" t="str">
        <f aca="false">IF(Klanten!B19="","",SUMIF(Uren!$E$6:$E$605,Klanten!B19,Uren!$I$6:$I$605))</f>
        <v/>
      </c>
      <c r="K19" s="1"/>
    </row>
    <row r="20" customFormat="false" ht="15" hidden="false" customHeight="false" outlineLevel="0" collapsed="false">
      <c r="A20" s="1"/>
      <c r="B20" s="16" t="s">
        <v>47</v>
      </c>
      <c r="C20" s="24" t="n">
        <f aca="false">IF(C19=0,0,C15/C19*52)</f>
        <v>247</v>
      </c>
      <c r="D20" s="1"/>
      <c r="E20" s="1"/>
      <c r="F20" s="1"/>
      <c r="G20" s="1"/>
      <c r="H20" s="19" t="str">
        <f aca="false">IF(Klanten!B20="","",Klanten!B20)</f>
        <v/>
      </c>
      <c r="I20" s="20" t="str">
        <f aca="false">IF(Klanten!B20="","",SUMIF(Uren!$E$6:$E$605,Klanten!B20,Uren!$H$6:$H$605))</f>
        <v/>
      </c>
      <c r="J20" s="21" t="str">
        <f aca="false">IF(Klanten!B20="","",SUMIF(Uren!$E$6:$E$605,Klanten!B20,Uren!$I$6:$I$605))</f>
        <v/>
      </c>
      <c r="K20" s="1"/>
    </row>
    <row r="21" customFormat="false" ht="15" hidden="false" customHeight="false" outlineLevel="0" collapsed="false">
      <c r="A21" s="1"/>
      <c r="B21" s="16" t="s">
        <v>48</v>
      </c>
      <c r="C21" s="28" t="n">
        <f aca="false">IF(C19&gt;=52,C16,C16/(52-C19))</f>
        <v>23.9264705882353</v>
      </c>
      <c r="D21" s="1"/>
      <c r="E21" s="1"/>
      <c r="F21" s="1"/>
      <c r="G21" s="1"/>
      <c r="H21" s="19" t="str">
        <f aca="false">IF(Klanten!B21="","",Klanten!B21)</f>
        <v/>
      </c>
      <c r="I21" s="20" t="str">
        <f aca="false">IF(Klanten!B21="","",SUMIF(Uren!$E$6:$E$605,Klanten!B21,Uren!$H$6:$H$605))</f>
        <v/>
      </c>
      <c r="J21" s="21" t="str">
        <f aca="false">IF(Klanten!B21="","",SUMIF(Uren!$E$6:$E$605,Klanten!B21,Uren!$I$6:$I$605))</f>
        <v/>
      </c>
      <c r="K21" s="1"/>
    </row>
    <row r="22" customFormat="false" ht="15" hidden="false" customHeight="false" outlineLevel="0" collapsed="false">
      <c r="A22" s="1"/>
      <c r="B22" s="16" t="s">
        <v>49</v>
      </c>
      <c r="C22" s="29" t="str">
        <f aca="false">IF(C15&gt;=C14,"Gehaald",IF(C20&gt;=C14,"Op koers","Achter op schema"))</f>
        <v>Achter op schema</v>
      </c>
      <c r="D22" s="1"/>
      <c r="E22" s="1"/>
      <c r="F22" s="1"/>
      <c r="G22" s="1"/>
      <c r="H22" s="19" t="str">
        <f aca="false">IF(Klanten!B22="","",Klanten!B22)</f>
        <v/>
      </c>
      <c r="I22" s="20" t="str">
        <f aca="false">IF(Klanten!B22="","",SUMIF(Uren!$E$6:$E$605,Klanten!B22,Uren!$H$6:$H$605))</f>
        <v/>
      </c>
      <c r="J22" s="21" t="str">
        <f aca="false">IF(Klanten!B22="","",SUMIF(Uren!$E$6:$E$605,Klanten!B22,Uren!$I$6:$I$605))</f>
        <v/>
      </c>
      <c r="K22" s="1"/>
    </row>
    <row r="23" customFormat="false" ht="15" hidden="false" customHeight="false" outlineLevel="0" collapsed="false">
      <c r="A23" s="1"/>
      <c r="B23" s="11" t="s">
        <v>50</v>
      </c>
      <c r="C23" s="1"/>
      <c r="D23" s="1"/>
      <c r="E23" s="1"/>
      <c r="F23" s="1"/>
      <c r="G23" s="1"/>
      <c r="H23" s="19" t="str">
        <f aca="false">IF(Klanten!B23="","",Klanten!B23)</f>
        <v/>
      </c>
      <c r="I23" s="20" t="str">
        <f aca="false">IF(Klanten!B23="","",SUMIF(Uren!$E$6:$E$605,Klanten!B23,Uren!$H$6:$H$605))</f>
        <v/>
      </c>
      <c r="J23" s="21" t="str">
        <f aca="false">IF(Klanten!B23="","",SUMIF(Uren!$E$6:$E$605,Klanten!B23,Uren!$I$6:$I$605))</f>
        <v/>
      </c>
      <c r="K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9" t="str">
        <f aca="false">IF(Klanten!B24="","",Klanten!B24)</f>
        <v/>
      </c>
      <c r="I24" s="20" t="str">
        <f aca="false">IF(Klanten!B24="","",SUMIF(Uren!$E$6:$E$605,Klanten!B24,Uren!$H$6:$H$605))</f>
        <v/>
      </c>
      <c r="J24" s="21" t="str">
        <f aca="false">IF(Klanten!B24="","",SUMIF(Uren!$E$6:$E$605,Klanten!B24,Uren!$I$6:$I$605))</f>
        <v/>
      </c>
      <c r="K24" s="1"/>
    </row>
    <row r="25" customFormat="false" ht="15" hidden="false" customHeight="false" outlineLevel="0" collapsed="false">
      <c r="A25" s="1"/>
      <c r="B25" s="4" t="s">
        <v>51</v>
      </c>
      <c r="C25" s="1"/>
      <c r="D25" s="1"/>
      <c r="E25" s="1"/>
      <c r="F25" s="1"/>
      <c r="G25" s="1"/>
      <c r="H25" s="19" t="str">
        <f aca="false">IF(Klanten!B25="","",Klanten!B25)</f>
        <v/>
      </c>
      <c r="I25" s="20" t="str">
        <f aca="false">IF(Klanten!B25="","",SUMIF(Uren!$E$6:$E$605,Klanten!B25,Uren!$H$6:$H$605))</f>
        <v/>
      </c>
      <c r="J25" s="21" t="str">
        <f aca="false">IF(Klanten!B25="","",SUMIF(Uren!$E$6:$E$605,Klanten!B25,Uren!$I$6:$I$605))</f>
        <v/>
      </c>
      <c r="K25" s="1"/>
    </row>
    <row r="26" customFormat="false" ht="15" hidden="false" customHeight="false" outlineLevel="0" collapsed="false">
      <c r="A26" s="1"/>
      <c r="B26" s="18" t="s">
        <v>52</v>
      </c>
      <c r="C26" s="18" t="s">
        <v>53</v>
      </c>
      <c r="D26" s="18" t="s">
        <v>54</v>
      </c>
      <c r="E26" s="18" t="s">
        <v>55</v>
      </c>
      <c r="F26" s="18" t="s">
        <v>33</v>
      </c>
      <c r="G26" s="1"/>
      <c r="H26" s="19" t="str">
        <f aca="false">IF(Klanten!B26="","",Klanten!B26)</f>
        <v/>
      </c>
      <c r="I26" s="20" t="str">
        <f aca="false">IF(Klanten!B26="","",SUMIF(Uren!$E$6:$E$605,Klanten!B26,Uren!$H$6:$H$605))</f>
        <v/>
      </c>
      <c r="J26" s="21" t="str">
        <f aca="false">IF(Klanten!B26="","",SUMIF(Uren!$E$6:$E$605,Klanten!B26,Uren!$I$6:$I$605))</f>
        <v/>
      </c>
      <c r="K26" s="1"/>
    </row>
    <row r="27" customFormat="false" ht="15" hidden="false" customHeight="false" outlineLevel="0" collapsed="false">
      <c r="A27" s="1"/>
      <c r="B27" s="16" t="s">
        <v>56</v>
      </c>
      <c r="C27" s="20" t="n">
        <f aca="false">SUMIFS(Uren!$H$6:$H$605,Uren!$G$6:$G$605,"Direct",Uren!$B$6:$B$605,"&gt;="&amp;DATE(Start!$C$7,1,1),Uren!$B$6:$B$605,"&lt;"&amp;DATE(Start!$C$7,2,1))</f>
        <v>3.5</v>
      </c>
      <c r="D27" s="20" t="n">
        <f aca="false">SUMIFS(Uren!$H$6:$H$605,Uren!$G$6:$G$605,"Indirect",Uren!$B$6:$B$605,"&gt;="&amp;DATE(Start!$C$7,1,1),Uren!$B$6:$B$605,"&lt;"&amp;DATE(Start!$C$7,2,1))</f>
        <v>1.25</v>
      </c>
      <c r="E27" s="20" t="n">
        <f aca="false">C27+D27</f>
        <v>4.75</v>
      </c>
      <c r="F27" s="21" t="n">
        <f aca="false">SUMIFS(Uren!$I$6:$I$605,Uren!$B$6:$B$605,"&gt;="&amp;DATE(Start!$C$7,1,1),Uren!$B$6:$B$605,"&lt;"&amp;DATE(Start!$C$7,2,1))</f>
        <v>297.5</v>
      </c>
      <c r="G27" s="1"/>
      <c r="H27" s="19" t="str">
        <f aca="false">IF(Klanten!B27="","",Klanten!B27)</f>
        <v/>
      </c>
      <c r="I27" s="20" t="str">
        <f aca="false">IF(Klanten!B27="","",SUMIF(Uren!$E$6:$E$605,Klanten!B27,Uren!$H$6:$H$605))</f>
        <v/>
      </c>
      <c r="J27" s="21" t="str">
        <f aca="false">IF(Klanten!B27="","",SUMIF(Uren!$E$6:$E$605,Klanten!B27,Uren!$I$6:$I$605))</f>
        <v/>
      </c>
      <c r="K27" s="1"/>
    </row>
    <row r="28" customFormat="false" ht="15" hidden="false" customHeight="false" outlineLevel="0" collapsed="false">
      <c r="A28" s="1"/>
      <c r="B28" s="16" t="s">
        <v>57</v>
      </c>
      <c r="C28" s="20" t="n">
        <f aca="false">SUMIFS(Uren!$H$6:$H$605,Uren!$G$6:$G$605,"Direct",Uren!$B$6:$B$605,"&gt;="&amp;DATE(Start!$C$7,2,1),Uren!$B$6:$B$605,"&lt;"&amp;DATE(Start!$C$7,3,1))</f>
        <v>0</v>
      </c>
      <c r="D28" s="20" t="n">
        <f aca="false">SUMIFS(Uren!$H$6:$H$605,Uren!$G$6:$G$605,"Indirect",Uren!$B$6:$B$605,"&gt;="&amp;DATE(Start!$C$7,2,1),Uren!$B$6:$B$605,"&lt;"&amp;DATE(Start!$C$7,3,1))</f>
        <v>0</v>
      </c>
      <c r="E28" s="20" t="n">
        <f aca="false">C28+D28</f>
        <v>0</v>
      </c>
      <c r="F28" s="21" t="n">
        <f aca="false">SUMIFS(Uren!$I$6:$I$605,Uren!$B$6:$B$605,"&gt;="&amp;DATE(Start!$C$7,2,1),Uren!$B$6:$B$605,"&lt;"&amp;DATE(Start!$C$7,3,1))</f>
        <v>0</v>
      </c>
      <c r="G28" s="1"/>
      <c r="H28" s="19" t="str">
        <f aca="false">IF(Klanten!B28="","",Klanten!B28)</f>
        <v/>
      </c>
      <c r="I28" s="20" t="str">
        <f aca="false">IF(Klanten!B28="","",SUMIF(Uren!$E$6:$E$605,Klanten!B28,Uren!$H$6:$H$605))</f>
        <v/>
      </c>
      <c r="J28" s="21" t="str">
        <f aca="false">IF(Klanten!B28="","",SUMIF(Uren!$E$6:$E$605,Klanten!B28,Uren!$I$6:$I$605))</f>
        <v/>
      </c>
      <c r="K28" s="1"/>
    </row>
    <row r="29" customFormat="false" ht="15" hidden="false" customHeight="false" outlineLevel="0" collapsed="false">
      <c r="A29" s="1"/>
      <c r="B29" s="16" t="s">
        <v>58</v>
      </c>
      <c r="C29" s="20" t="n">
        <f aca="false">SUMIFS(Uren!$H$6:$H$605,Uren!$G$6:$G$605,"Direct",Uren!$B$6:$B$605,"&gt;="&amp;DATE(Start!$C$7,3,1),Uren!$B$6:$B$605,"&lt;"&amp;DATE(Start!$C$7,4,1))</f>
        <v>0</v>
      </c>
      <c r="D29" s="20" t="n">
        <f aca="false">SUMIFS(Uren!$H$6:$H$605,Uren!$G$6:$G$605,"Indirect",Uren!$B$6:$B$605,"&gt;="&amp;DATE(Start!$C$7,3,1),Uren!$B$6:$B$605,"&lt;"&amp;DATE(Start!$C$7,4,1))</f>
        <v>0</v>
      </c>
      <c r="E29" s="20" t="n">
        <f aca="false">C29+D29</f>
        <v>0</v>
      </c>
      <c r="F29" s="21" t="n">
        <f aca="false">SUMIFS(Uren!$I$6:$I$605,Uren!$B$6:$B$605,"&gt;="&amp;DATE(Start!$C$7,3,1),Uren!$B$6:$B$605,"&lt;"&amp;DATE(Start!$C$7,4,1))</f>
        <v>0</v>
      </c>
      <c r="G29" s="1"/>
      <c r="H29" s="19" t="str">
        <f aca="false">IF(Klanten!B29="","",Klanten!B29)</f>
        <v/>
      </c>
      <c r="I29" s="20" t="str">
        <f aca="false">IF(Klanten!B29="","",SUMIF(Uren!$E$6:$E$605,Klanten!B29,Uren!$H$6:$H$605))</f>
        <v/>
      </c>
      <c r="J29" s="21" t="str">
        <f aca="false">IF(Klanten!B29="","",SUMIF(Uren!$E$6:$E$605,Klanten!B29,Uren!$I$6:$I$605))</f>
        <v/>
      </c>
      <c r="K29" s="1"/>
    </row>
    <row r="30" customFormat="false" ht="15" hidden="false" customHeight="false" outlineLevel="0" collapsed="false">
      <c r="A30" s="1"/>
      <c r="B30" s="16" t="s">
        <v>59</v>
      </c>
      <c r="C30" s="20" t="n">
        <f aca="false">SUMIFS(Uren!$H$6:$H$605,Uren!$G$6:$G$605,"Direct",Uren!$B$6:$B$605,"&gt;="&amp;DATE(Start!$C$7,4,1),Uren!$B$6:$B$605,"&lt;"&amp;DATE(Start!$C$7,5,1))</f>
        <v>0</v>
      </c>
      <c r="D30" s="20" t="n">
        <f aca="false">SUMIFS(Uren!$H$6:$H$605,Uren!$G$6:$G$605,"Indirect",Uren!$B$6:$B$605,"&gt;="&amp;DATE(Start!$C$7,4,1),Uren!$B$6:$B$605,"&lt;"&amp;DATE(Start!$C$7,5,1))</f>
        <v>0</v>
      </c>
      <c r="E30" s="20" t="n">
        <f aca="false">C30+D30</f>
        <v>0</v>
      </c>
      <c r="F30" s="21" t="n">
        <f aca="false">SUMIFS(Uren!$I$6:$I$605,Uren!$B$6:$B$605,"&gt;="&amp;DATE(Start!$C$7,4,1),Uren!$B$6:$B$605,"&lt;"&amp;DATE(Start!$C$7,5,1))</f>
        <v>0</v>
      </c>
      <c r="G30" s="1"/>
      <c r="H30" s="19" t="str">
        <f aca="false">IF(Klanten!B30="","",Klanten!B30)</f>
        <v/>
      </c>
      <c r="I30" s="20" t="str">
        <f aca="false">IF(Klanten!B30="","",SUMIF(Uren!$E$6:$E$605,Klanten!B30,Uren!$H$6:$H$605))</f>
        <v/>
      </c>
      <c r="J30" s="21" t="str">
        <f aca="false">IF(Klanten!B30="","",SUMIF(Uren!$E$6:$E$605,Klanten!B30,Uren!$I$6:$I$605))</f>
        <v/>
      </c>
      <c r="K30" s="1"/>
    </row>
    <row r="31" customFormat="false" ht="15" hidden="false" customHeight="false" outlineLevel="0" collapsed="false">
      <c r="A31" s="1"/>
      <c r="B31" s="16" t="s">
        <v>60</v>
      </c>
      <c r="C31" s="20" t="n">
        <f aca="false">SUMIFS(Uren!$H$6:$H$605,Uren!$G$6:$G$605,"Direct",Uren!$B$6:$B$605,"&gt;="&amp;DATE(Start!$C$7,5,1),Uren!$B$6:$B$605,"&lt;"&amp;DATE(Start!$C$7,6,1))</f>
        <v>0</v>
      </c>
      <c r="D31" s="20" t="n">
        <f aca="false">SUMIFS(Uren!$H$6:$H$605,Uren!$G$6:$G$605,"Indirect",Uren!$B$6:$B$605,"&gt;="&amp;DATE(Start!$C$7,5,1),Uren!$B$6:$B$605,"&lt;"&amp;DATE(Start!$C$7,6,1))</f>
        <v>0</v>
      </c>
      <c r="E31" s="20" t="n">
        <f aca="false">C31+D31</f>
        <v>0</v>
      </c>
      <c r="F31" s="21" t="n">
        <f aca="false">SUMIFS(Uren!$I$6:$I$605,Uren!$B$6:$B$605,"&gt;="&amp;DATE(Start!$C$7,5,1),Uren!$B$6:$B$605,"&lt;"&amp;DATE(Start!$C$7,6,1))</f>
        <v>0</v>
      </c>
      <c r="G31" s="1"/>
      <c r="H31" s="19" t="str">
        <f aca="false">IF(Klanten!B31="","",Klanten!B31)</f>
        <v/>
      </c>
      <c r="I31" s="20" t="str">
        <f aca="false">IF(Klanten!B31="","",SUMIF(Uren!$E$6:$E$605,Klanten!B31,Uren!$H$6:$H$605))</f>
        <v/>
      </c>
      <c r="J31" s="21" t="str">
        <f aca="false">IF(Klanten!B31="","",SUMIF(Uren!$E$6:$E$605,Klanten!B31,Uren!$I$6:$I$605))</f>
        <v/>
      </c>
      <c r="K31" s="1"/>
    </row>
    <row r="32" customFormat="false" ht="15" hidden="false" customHeight="false" outlineLevel="0" collapsed="false">
      <c r="A32" s="1"/>
      <c r="B32" s="16" t="s">
        <v>61</v>
      </c>
      <c r="C32" s="20" t="n">
        <f aca="false">SUMIFS(Uren!$H$6:$H$605,Uren!$G$6:$G$605,"Direct",Uren!$B$6:$B$605,"&gt;="&amp;DATE(Start!$C$7,6,1),Uren!$B$6:$B$605,"&lt;"&amp;DATE(Start!$C$7,7,1))</f>
        <v>0</v>
      </c>
      <c r="D32" s="20" t="n">
        <f aca="false">SUMIFS(Uren!$H$6:$H$605,Uren!$G$6:$G$605,"Indirect",Uren!$B$6:$B$605,"&gt;="&amp;DATE(Start!$C$7,6,1),Uren!$B$6:$B$605,"&lt;"&amp;DATE(Start!$C$7,7,1))</f>
        <v>0</v>
      </c>
      <c r="E32" s="20" t="n">
        <f aca="false">C32+D32</f>
        <v>0</v>
      </c>
      <c r="F32" s="21" t="n">
        <f aca="false">SUMIFS(Uren!$I$6:$I$605,Uren!$B$6:$B$605,"&gt;="&amp;DATE(Start!$C$7,6,1),Uren!$B$6:$B$605,"&lt;"&amp;DATE(Start!$C$7,7,1))</f>
        <v>0</v>
      </c>
      <c r="G32" s="1"/>
      <c r="H32" s="19" t="str">
        <f aca="false">IF(Klanten!B32="","",Klanten!B32)</f>
        <v/>
      </c>
      <c r="I32" s="20" t="str">
        <f aca="false">IF(Klanten!B32="","",SUMIF(Uren!$E$6:$E$605,Klanten!B32,Uren!$H$6:$H$605))</f>
        <v/>
      </c>
      <c r="J32" s="21" t="str">
        <f aca="false">IF(Klanten!B32="","",SUMIF(Uren!$E$6:$E$605,Klanten!B32,Uren!$I$6:$I$605))</f>
        <v/>
      </c>
      <c r="K32" s="1"/>
    </row>
    <row r="33" customFormat="false" ht="15" hidden="false" customHeight="false" outlineLevel="0" collapsed="false">
      <c r="A33" s="1"/>
      <c r="B33" s="16" t="s">
        <v>62</v>
      </c>
      <c r="C33" s="20" t="n">
        <f aca="false">SUMIFS(Uren!$H$6:$H$605,Uren!$G$6:$G$605,"Direct",Uren!$B$6:$B$605,"&gt;="&amp;DATE(Start!$C$7,7,1),Uren!$B$6:$B$605,"&lt;"&amp;DATE(Start!$C$7,8,1))</f>
        <v>0</v>
      </c>
      <c r="D33" s="20" t="n">
        <f aca="false">SUMIFS(Uren!$H$6:$H$605,Uren!$G$6:$G$605,"Indirect",Uren!$B$6:$B$605,"&gt;="&amp;DATE(Start!$C$7,7,1),Uren!$B$6:$B$605,"&lt;"&amp;DATE(Start!$C$7,8,1))</f>
        <v>0</v>
      </c>
      <c r="E33" s="20" t="n">
        <f aca="false">C33+D33</f>
        <v>0</v>
      </c>
      <c r="F33" s="21" t="n">
        <f aca="false">SUMIFS(Uren!$I$6:$I$605,Uren!$B$6:$B$605,"&gt;="&amp;DATE(Start!$C$7,7,1),Uren!$B$6:$B$605,"&lt;"&amp;DATE(Start!$C$7,8,1))</f>
        <v>0</v>
      </c>
      <c r="G33" s="1"/>
      <c r="H33" s="19" t="str">
        <f aca="false">IF(Klanten!B33="","",Klanten!B33)</f>
        <v/>
      </c>
      <c r="I33" s="20" t="str">
        <f aca="false">IF(Klanten!B33="","",SUMIF(Uren!$E$6:$E$605,Klanten!B33,Uren!$H$6:$H$605))</f>
        <v/>
      </c>
      <c r="J33" s="21" t="str">
        <f aca="false">IF(Klanten!B33="","",SUMIF(Uren!$E$6:$E$605,Klanten!B33,Uren!$I$6:$I$605))</f>
        <v/>
      </c>
      <c r="K33" s="1"/>
    </row>
    <row r="34" customFormat="false" ht="15" hidden="false" customHeight="false" outlineLevel="0" collapsed="false">
      <c r="A34" s="1"/>
      <c r="B34" s="16" t="s">
        <v>63</v>
      </c>
      <c r="C34" s="20" t="n">
        <f aca="false">SUMIFS(Uren!$H$6:$H$605,Uren!$G$6:$G$605,"Direct",Uren!$B$6:$B$605,"&gt;="&amp;DATE(Start!$C$7,8,1),Uren!$B$6:$B$605,"&lt;"&amp;DATE(Start!$C$7,9,1))</f>
        <v>0</v>
      </c>
      <c r="D34" s="20" t="n">
        <f aca="false">SUMIFS(Uren!$H$6:$H$605,Uren!$G$6:$G$605,"Indirect",Uren!$B$6:$B$605,"&gt;="&amp;DATE(Start!$C$7,8,1),Uren!$B$6:$B$605,"&lt;"&amp;DATE(Start!$C$7,9,1))</f>
        <v>0</v>
      </c>
      <c r="E34" s="20" t="n">
        <f aca="false">C34+D34</f>
        <v>0</v>
      </c>
      <c r="F34" s="21" t="n">
        <f aca="false">SUMIFS(Uren!$I$6:$I$605,Uren!$B$6:$B$605,"&gt;="&amp;DATE(Start!$C$7,8,1),Uren!$B$6:$B$605,"&lt;"&amp;DATE(Start!$C$7,9,1))</f>
        <v>0</v>
      </c>
      <c r="G34" s="1"/>
      <c r="H34" s="19" t="str">
        <f aca="false">IF(Klanten!B34="","",Klanten!B34)</f>
        <v/>
      </c>
      <c r="I34" s="20" t="str">
        <f aca="false">IF(Klanten!B34="","",SUMIF(Uren!$E$6:$E$605,Klanten!B34,Uren!$H$6:$H$605))</f>
        <v/>
      </c>
      <c r="J34" s="21" t="str">
        <f aca="false">IF(Klanten!B34="","",SUMIF(Uren!$E$6:$E$605,Klanten!B34,Uren!$I$6:$I$605))</f>
        <v/>
      </c>
      <c r="K34" s="1"/>
    </row>
    <row r="35" customFormat="false" ht="15" hidden="false" customHeight="false" outlineLevel="0" collapsed="false">
      <c r="A35" s="1"/>
      <c r="B35" s="16" t="s">
        <v>64</v>
      </c>
      <c r="C35" s="20" t="n">
        <f aca="false">SUMIFS(Uren!$H$6:$H$605,Uren!$G$6:$G$605,"Direct",Uren!$B$6:$B$605,"&gt;="&amp;DATE(Start!$C$7,9,1),Uren!$B$6:$B$605,"&lt;"&amp;DATE(Start!$C$7,10,1))</f>
        <v>0</v>
      </c>
      <c r="D35" s="20" t="n">
        <f aca="false">SUMIFS(Uren!$H$6:$H$605,Uren!$G$6:$G$605,"Indirect",Uren!$B$6:$B$605,"&gt;="&amp;DATE(Start!$C$7,9,1),Uren!$B$6:$B$605,"&lt;"&amp;DATE(Start!$C$7,10,1))</f>
        <v>0</v>
      </c>
      <c r="E35" s="20" t="n">
        <f aca="false">C35+D35</f>
        <v>0</v>
      </c>
      <c r="F35" s="21" t="n">
        <f aca="false">SUMIFS(Uren!$I$6:$I$605,Uren!$B$6:$B$605,"&gt;="&amp;DATE(Start!$C$7,9,1),Uren!$B$6:$B$605,"&lt;"&amp;DATE(Start!$C$7,10,1))</f>
        <v>0</v>
      </c>
      <c r="G35" s="1"/>
      <c r="H35" s="19" t="str">
        <f aca="false">IF(Klanten!B35="","",Klanten!B35)</f>
        <v/>
      </c>
      <c r="I35" s="20" t="str">
        <f aca="false">IF(Klanten!B35="","",SUMIF(Uren!$E$6:$E$605,Klanten!B35,Uren!$H$6:$H$605))</f>
        <v/>
      </c>
      <c r="J35" s="21" t="str">
        <f aca="false">IF(Klanten!B35="","",SUMIF(Uren!$E$6:$E$605,Klanten!B35,Uren!$I$6:$I$605))</f>
        <v/>
      </c>
      <c r="K35" s="1"/>
    </row>
    <row r="36" customFormat="false" ht="15" hidden="false" customHeight="false" outlineLevel="0" collapsed="false">
      <c r="A36" s="1"/>
      <c r="B36" s="16" t="s">
        <v>65</v>
      </c>
      <c r="C36" s="20" t="n">
        <f aca="false">SUMIFS(Uren!$H$6:$H$605,Uren!$G$6:$G$605,"Direct",Uren!$B$6:$B$605,"&gt;="&amp;DATE(Start!$C$7,10,1),Uren!$B$6:$B$605,"&lt;"&amp;DATE(Start!$C$7,11,1))</f>
        <v>0</v>
      </c>
      <c r="D36" s="20" t="n">
        <f aca="false">SUMIFS(Uren!$H$6:$H$605,Uren!$G$6:$G$605,"Indirect",Uren!$B$6:$B$605,"&gt;="&amp;DATE(Start!$C$7,10,1),Uren!$B$6:$B$605,"&lt;"&amp;DATE(Start!$C$7,11,1))</f>
        <v>0</v>
      </c>
      <c r="E36" s="20" t="n">
        <f aca="false">C36+D36</f>
        <v>0</v>
      </c>
      <c r="F36" s="21" t="n">
        <f aca="false">SUMIFS(Uren!$I$6:$I$605,Uren!$B$6:$B$605,"&gt;="&amp;DATE(Start!$C$7,10,1),Uren!$B$6:$B$605,"&lt;"&amp;DATE(Start!$C$7,11,1))</f>
        <v>0</v>
      </c>
      <c r="G36" s="1"/>
      <c r="H36" s="30" t="s">
        <v>66</v>
      </c>
      <c r="I36" s="31" t="n">
        <f aca="false">C5-SUM(I6:I35)</f>
        <v>1.25</v>
      </c>
      <c r="J36" s="32" t="n">
        <f aca="false">C9-SUM(J6:J35)</f>
        <v>0</v>
      </c>
      <c r="K36" s="1"/>
    </row>
    <row r="37" customFormat="false" ht="15" hidden="false" customHeight="false" outlineLevel="0" collapsed="false">
      <c r="A37" s="1"/>
      <c r="B37" s="16" t="s">
        <v>67</v>
      </c>
      <c r="C37" s="20" t="n">
        <f aca="false">SUMIFS(Uren!$H$6:$H$605,Uren!$G$6:$G$605,"Direct",Uren!$B$6:$B$605,"&gt;="&amp;DATE(Start!$C$7,11,1),Uren!$B$6:$B$605,"&lt;"&amp;DATE(Start!$C$7,12,1))</f>
        <v>0</v>
      </c>
      <c r="D37" s="20" t="n">
        <f aca="false">SUMIFS(Uren!$H$6:$H$605,Uren!$G$6:$G$605,"Indirect",Uren!$B$6:$B$605,"&gt;="&amp;DATE(Start!$C$7,11,1),Uren!$B$6:$B$605,"&lt;"&amp;DATE(Start!$C$7,12,1))</f>
        <v>0</v>
      </c>
      <c r="E37" s="20" t="n">
        <f aca="false">C37+D37</f>
        <v>0</v>
      </c>
      <c r="F37" s="21" t="n">
        <f aca="false">SUMIFS(Uren!$I$6:$I$605,Uren!$B$6:$B$605,"&gt;="&amp;DATE(Start!$C$7,11,1),Uren!$B$6:$B$605,"&lt;"&amp;DATE(Start!$C$7,12,1))</f>
        <v>0</v>
      </c>
      <c r="G37" s="1"/>
      <c r="H37" s="1"/>
      <c r="I37" s="1"/>
      <c r="J37" s="1"/>
      <c r="K37" s="1"/>
    </row>
    <row r="38" customFormat="false" ht="15" hidden="false" customHeight="false" outlineLevel="0" collapsed="false">
      <c r="A38" s="1"/>
      <c r="B38" s="16" t="s">
        <v>68</v>
      </c>
      <c r="C38" s="20" t="n">
        <f aca="false">SUMIFS(Uren!$H$6:$H$605,Uren!$G$6:$G$605,"Direct",Uren!$B$6:$B$605,"&gt;="&amp;DATE(Start!$C$7,12,1),Uren!$B$6:$B$605,"&lt;"&amp;DATE(Start!$C$7,13,1))</f>
        <v>0</v>
      </c>
      <c r="D38" s="20" t="n">
        <f aca="false">SUMIFS(Uren!$H$6:$H$605,Uren!$G$6:$G$605,"Indirect",Uren!$B$6:$B$605,"&gt;="&amp;DATE(Start!$C$7,12,1),Uren!$B$6:$B$605,"&lt;"&amp;DATE(Start!$C$7,13,1))</f>
        <v>0</v>
      </c>
      <c r="E38" s="20" t="n">
        <f aca="false">C38+D38</f>
        <v>0</v>
      </c>
      <c r="F38" s="21" t="n">
        <f aca="false">SUMIFS(Uren!$I$6:$I$605,Uren!$B$6:$B$605,"&gt;="&amp;DATE(Start!$C$7,12,1),Uren!$B$6:$B$605,"&lt;"&amp;DATE(Start!$C$7,13,1))</f>
        <v>0</v>
      </c>
      <c r="G38" s="1"/>
      <c r="H38" s="1"/>
      <c r="I38" s="1"/>
      <c r="J38" s="1"/>
      <c r="K38" s="1"/>
    </row>
    <row r="39" customFormat="false" ht="15" hidden="false" customHeight="false" outlineLevel="0" collapsed="false">
      <c r="A39" s="1"/>
      <c r="B39" s="33" t="s">
        <v>55</v>
      </c>
      <c r="C39" s="34" t="n">
        <f aca="false">SUM(C27:C38)</f>
        <v>3.5</v>
      </c>
      <c r="D39" s="34" t="n">
        <f aca="false">SUM(D27:D38)</f>
        <v>1.25</v>
      </c>
      <c r="E39" s="34" t="n">
        <f aca="false">SUM(E27:E38)</f>
        <v>4.75</v>
      </c>
      <c r="F39" s="35" t="n">
        <f aca="false">SUM(F27:F38)</f>
        <v>297.5</v>
      </c>
      <c r="G39" s="1"/>
      <c r="H39" s="1"/>
      <c r="I39" s="1"/>
      <c r="J39" s="1"/>
      <c r="K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customFormat="false" ht="15" hidden="false" customHeight="false" outlineLevel="0" collapsed="false">
      <c r="A41" s="1"/>
      <c r="B41" s="11" t="s">
        <v>69</v>
      </c>
      <c r="C41" s="1"/>
      <c r="D41" s="1"/>
      <c r="E41" s="1"/>
      <c r="F41" s="1"/>
      <c r="G41" s="1"/>
      <c r="H41" s="1"/>
      <c r="I41" s="1"/>
      <c r="J41" s="1"/>
      <c r="K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customFormat="false" ht="15" hidden="false" customHeight="false" outlineLevel="0" collapsed="false">
      <c r="B43" s="36" t="s">
        <v>26</v>
      </c>
    </row>
  </sheetData>
  <sheetProtection sheet="true" formatColumns="false" formatRows="false" sort="false" autoFilter="false"/>
  <conditionalFormatting sqref="C22">
    <cfRule type="cellIs" priority="2" operator="equal" aboveAverage="0" equalAverage="0" bottom="0" percent="0" rank="0" text="" dxfId="0">
      <formula>"Gehaald"</formula>
    </cfRule>
    <cfRule type="cellIs" priority="3" operator="equal" aboveAverage="0" equalAverage="0" bottom="0" percent="0" rank="0" text="" dxfId="1">
      <formula>"Op koers"</formula>
    </cfRule>
    <cfRule type="cellIs" priority="4" operator="equal" aboveAverage="0" equalAverage="0" bottom="0" percent="0" rank="0" text="" dxfId="2">
      <formula>"Achter op schema"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3" min="3" style="0" width="22"/>
    <col collapsed="false" customWidth="true" hidden="false" outlineLevel="0" max="4" min="4" style="0" width="40"/>
  </cols>
  <sheetData>
    <row r="1" customFormat="false" ht="49.5" hidden="false" customHeight="true" outlineLevel="0" collapsed="false">
      <c r="A1" s="1"/>
      <c r="B1" s="1"/>
      <c r="C1" s="1"/>
      <c r="D1" s="1"/>
      <c r="E1" s="1"/>
    </row>
    <row r="2" customFormat="false" ht="17.35" hidden="false" customHeight="false" outlineLevel="0" collapsed="false">
      <c r="A2" s="1"/>
      <c r="B2" s="14" t="s">
        <v>70</v>
      </c>
      <c r="C2" s="1"/>
      <c r="D2" s="1"/>
      <c r="E2" s="1"/>
    </row>
    <row r="3" customFormat="false" ht="15" hidden="false" customHeight="false" outlineLevel="0" collapsed="false">
      <c r="A3" s="1"/>
      <c r="B3" s="11" t="s">
        <v>71</v>
      </c>
      <c r="C3" s="1"/>
      <c r="D3" s="1"/>
      <c r="E3" s="1"/>
    </row>
    <row r="4" customFormat="false" ht="15" hidden="false" customHeight="false" outlineLevel="0" collapsed="false">
      <c r="A4" s="1"/>
      <c r="B4" s="1"/>
      <c r="C4" s="1"/>
      <c r="D4" s="1"/>
      <c r="E4" s="1"/>
    </row>
    <row r="5" customFormat="false" ht="15" hidden="false" customHeight="false" outlineLevel="0" collapsed="false">
      <c r="A5" s="1"/>
      <c r="B5" s="37" t="s">
        <v>31</v>
      </c>
      <c r="C5" s="37" t="s">
        <v>72</v>
      </c>
      <c r="D5" s="1"/>
      <c r="E5" s="1"/>
    </row>
    <row r="6" customFormat="false" ht="15" hidden="false" customHeight="false" outlineLevel="0" collapsed="false">
      <c r="A6" s="1"/>
      <c r="B6" s="6" t="s">
        <v>73</v>
      </c>
      <c r="C6" s="8" t="n">
        <v>85</v>
      </c>
      <c r="D6" s="1"/>
      <c r="E6" s="1"/>
    </row>
    <row r="7" customFormat="false" ht="15" hidden="false" customHeight="false" outlineLevel="0" collapsed="false">
      <c r="A7" s="1"/>
      <c r="B7" s="6"/>
      <c r="C7" s="8"/>
      <c r="D7" s="1"/>
      <c r="E7" s="1"/>
    </row>
    <row r="8" customFormat="false" ht="15" hidden="false" customHeight="false" outlineLevel="0" collapsed="false">
      <c r="A8" s="1"/>
      <c r="B8" s="6"/>
      <c r="C8" s="8"/>
      <c r="D8" s="1"/>
      <c r="E8" s="1"/>
    </row>
    <row r="9" customFormat="false" ht="15" hidden="false" customHeight="false" outlineLevel="0" collapsed="false">
      <c r="A9" s="1"/>
      <c r="B9" s="6"/>
      <c r="C9" s="8"/>
      <c r="D9" s="1"/>
      <c r="E9" s="1"/>
    </row>
    <row r="10" customFormat="false" ht="15" hidden="false" customHeight="false" outlineLevel="0" collapsed="false">
      <c r="A10" s="1"/>
      <c r="B10" s="6"/>
      <c r="C10" s="8"/>
      <c r="D10" s="1"/>
      <c r="E10" s="1"/>
    </row>
    <row r="11" customFormat="false" ht="15" hidden="false" customHeight="false" outlineLevel="0" collapsed="false">
      <c r="A11" s="1"/>
      <c r="B11" s="6"/>
      <c r="C11" s="8"/>
      <c r="D11" s="1"/>
      <c r="E11" s="1"/>
    </row>
    <row r="12" customFormat="false" ht="15" hidden="false" customHeight="false" outlineLevel="0" collapsed="false">
      <c r="A12" s="1"/>
      <c r="B12" s="6"/>
      <c r="C12" s="8"/>
      <c r="D12" s="1"/>
      <c r="E12" s="1"/>
    </row>
    <row r="13" customFormat="false" ht="15" hidden="false" customHeight="false" outlineLevel="0" collapsed="false">
      <c r="A13" s="1"/>
      <c r="B13" s="6"/>
      <c r="C13" s="8"/>
      <c r="D13" s="1"/>
      <c r="E13" s="1"/>
    </row>
    <row r="14" customFormat="false" ht="15" hidden="false" customHeight="false" outlineLevel="0" collapsed="false">
      <c r="A14" s="1"/>
      <c r="B14" s="6"/>
      <c r="C14" s="8"/>
      <c r="D14" s="1"/>
      <c r="E14" s="1"/>
    </row>
    <row r="15" customFormat="false" ht="15" hidden="false" customHeight="false" outlineLevel="0" collapsed="false">
      <c r="A15" s="1"/>
      <c r="B15" s="6"/>
      <c r="C15" s="8"/>
      <c r="D15" s="1"/>
      <c r="E15" s="1"/>
    </row>
    <row r="16" customFormat="false" ht="15" hidden="false" customHeight="false" outlineLevel="0" collapsed="false">
      <c r="A16" s="1"/>
      <c r="B16" s="6"/>
      <c r="C16" s="8"/>
      <c r="D16" s="1"/>
      <c r="E16" s="1"/>
    </row>
    <row r="17" customFormat="false" ht="15" hidden="false" customHeight="false" outlineLevel="0" collapsed="false">
      <c r="A17" s="1"/>
      <c r="B17" s="6"/>
      <c r="C17" s="8"/>
      <c r="D17" s="1"/>
      <c r="E17" s="1"/>
    </row>
    <row r="18" customFormat="false" ht="15" hidden="false" customHeight="false" outlineLevel="0" collapsed="false">
      <c r="A18" s="1"/>
      <c r="B18" s="6"/>
      <c r="C18" s="8"/>
      <c r="D18" s="1"/>
      <c r="E18" s="1"/>
    </row>
    <row r="19" customFormat="false" ht="15" hidden="false" customHeight="false" outlineLevel="0" collapsed="false">
      <c r="A19" s="1"/>
      <c r="B19" s="6"/>
      <c r="C19" s="8"/>
      <c r="D19" s="1"/>
      <c r="E19" s="1"/>
    </row>
    <row r="20" customFormat="false" ht="15" hidden="false" customHeight="false" outlineLevel="0" collapsed="false">
      <c r="A20" s="1"/>
      <c r="B20" s="6"/>
      <c r="C20" s="8"/>
      <c r="D20" s="1"/>
      <c r="E20" s="1"/>
    </row>
    <row r="21" customFormat="false" ht="15" hidden="false" customHeight="false" outlineLevel="0" collapsed="false">
      <c r="A21" s="1"/>
      <c r="B21" s="6"/>
      <c r="C21" s="8"/>
      <c r="D21" s="1"/>
      <c r="E21" s="1"/>
    </row>
    <row r="22" customFormat="false" ht="15" hidden="false" customHeight="false" outlineLevel="0" collapsed="false">
      <c r="A22" s="1"/>
      <c r="B22" s="6"/>
      <c r="C22" s="8"/>
      <c r="D22" s="1"/>
      <c r="E22" s="1"/>
    </row>
    <row r="23" customFormat="false" ht="15" hidden="false" customHeight="false" outlineLevel="0" collapsed="false">
      <c r="A23" s="1"/>
      <c r="B23" s="6"/>
      <c r="C23" s="8"/>
      <c r="D23" s="1"/>
      <c r="E23" s="1"/>
    </row>
    <row r="24" customFormat="false" ht="15" hidden="false" customHeight="false" outlineLevel="0" collapsed="false">
      <c r="A24" s="1"/>
      <c r="B24" s="6"/>
      <c r="C24" s="8"/>
      <c r="D24" s="1"/>
      <c r="E24" s="1"/>
    </row>
    <row r="25" customFormat="false" ht="15" hidden="false" customHeight="false" outlineLevel="0" collapsed="false">
      <c r="A25" s="1"/>
      <c r="B25" s="6"/>
      <c r="C25" s="8"/>
      <c r="D25" s="1"/>
      <c r="E25" s="1"/>
    </row>
    <row r="26" customFormat="false" ht="15" hidden="false" customHeight="false" outlineLevel="0" collapsed="false">
      <c r="A26" s="1"/>
      <c r="B26" s="6"/>
      <c r="C26" s="8"/>
      <c r="D26" s="1"/>
      <c r="E26" s="1"/>
    </row>
    <row r="27" customFormat="false" ht="15" hidden="false" customHeight="false" outlineLevel="0" collapsed="false">
      <c r="A27" s="1"/>
      <c r="B27" s="6"/>
      <c r="C27" s="8"/>
      <c r="D27" s="1"/>
      <c r="E27" s="1"/>
    </row>
    <row r="28" customFormat="false" ht="15" hidden="false" customHeight="false" outlineLevel="0" collapsed="false">
      <c r="A28" s="1"/>
      <c r="B28" s="6"/>
      <c r="C28" s="8"/>
      <c r="D28" s="1"/>
      <c r="E28" s="1"/>
    </row>
    <row r="29" customFormat="false" ht="15" hidden="false" customHeight="false" outlineLevel="0" collapsed="false">
      <c r="A29" s="1"/>
      <c r="B29" s="6"/>
      <c r="C29" s="8"/>
      <c r="D29" s="1"/>
      <c r="E29" s="1"/>
    </row>
    <row r="30" customFormat="false" ht="15" hidden="false" customHeight="false" outlineLevel="0" collapsed="false">
      <c r="A30" s="1"/>
      <c r="B30" s="6"/>
      <c r="C30" s="8"/>
      <c r="D30" s="1"/>
      <c r="E30" s="1"/>
    </row>
    <row r="31" customFormat="false" ht="15" hidden="false" customHeight="false" outlineLevel="0" collapsed="false">
      <c r="A31" s="1"/>
      <c r="B31" s="6"/>
      <c r="C31" s="8"/>
      <c r="D31" s="1"/>
      <c r="E31" s="1"/>
    </row>
    <row r="32" customFormat="false" ht="15" hidden="false" customHeight="false" outlineLevel="0" collapsed="false">
      <c r="A32" s="1"/>
      <c r="B32" s="6"/>
      <c r="C32" s="8"/>
      <c r="D32" s="1"/>
      <c r="E32" s="1"/>
    </row>
    <row r="33" customFormat="false" ht="15" hidden="false" customHeight="false" outlineLevel="0" collapsed="false">
      <c r="A33" s="1"/>
      <c r="B33" s="6"/>
      <c r="C33" s="8"/>
      <c r="D33" s="1"/>
      <c r="E33" s="1"/>
    </row>
    <row r="34" customFormat="false" ht="15" hidden="false" customHeight="false" outlineLevel="0" collapsed="false">
      <c r="A34" s="1"/>
      <c r="B34" s="6"/>
      <c r="C34" s="8"/>
      <c r="D34" s="1"/>
      <c r="E34" s="1"/>
    </row>
    <row r="35" customFormat="false" ht="15" hidden="false" customHeight="false" outlineLevel="0" collapsed="false">
      <c r="A35" s="1"/>
      <c r="B35" s="6"/>
      <c r="C35" s="8"/>
      <c r="D35" s="1"/>
      <c r="E35" s="1"/>
    </row>
    <row r="36" customFormat="false" ht="15" hidden="false" customHeight="false" outlineLevel="0" collapsed="false">
      <c r="A36" s="1"/>
      <c r="B36" s="1"/>
      <c r="C36" s="1"/>
      <c r="D36" s="1"/>
      <c r="E36" s="1"/>
    </row>
    <row r="37" customFormat="false" ht="15" hidden="false" customHeight="false" outlineLevel="0" collapsed="false">
      <c r="A37" s="1"/>
      <c r="B37" s="11" t="s">
        <v>74</v>
      </c>
      <c r="C37" s="1"/>
      <c r="D37" s="1"/>
      <c r="E37" s="1"/>
    </row>
    <row r="38" customFormat="false" ht="15" hidden="false" customHeight="false" outlineLevel="0" collapsed="false">
      <c r="A38" s="1"/>
      <c r="B38" s="1"/>
      <c r="C38" s="1"/>
      <c r="D38" s="1"/>
      <c r="E38" s="1"/>
    </row>
    <row r="39" customFormat="false" ht="15" hidden="false" customHeight="false" outlineLevel="0" collapsed="false">
      <c r="B39" s="36" t="s">
        <v>26</v>
      </c>
    </row>
  </sheetData>
  <sheetProtection sheet="true" formatColumns="false" formatRows="false" sort="false" autoFilter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30"/>
    <col collapsed="false" customWidth="true" hidden="false" outlineLevel="0" max="6" min="6" style="0" width="44"/>
    <col collapsed="false" customWidth="true" hidden="false" outlineLevel="0" max="7" min="7" style="0" width="12"/>
    <col collapsed="false" customWidth="true" hidden="false" outlineLevel="0" max="8" min="8" style="0" width="9"/>
    <col collapsed="false" customWidth="true" hidden="false" outlineLevel="0" max="9" min="9" style="0" width="14"/>
    <col collapsed="false" customWidth="true" hidden="false" outlineLevel="0" max="10" min="10" style="0" width="3"/>
  </cols>
  <sheetData>
    <row r="1" customFormat="false" ht="49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7.35" hidden="false" customHeight="false" outlineLevel="0" collapsed="false">
      <c r="A2" s="1"/>
      <c r="B2" s="14" t="s">
        <v>75</v>
      </c>
      <c r="C2" s="1"/>
      <c r="D2" s="1"/>
      <c r="E2" s="15" t="str">
        <f aca="false">Start!C6&amp;" · "&amp;Start!C7</f>
        <v>Mijn Onderneming · 2026</v>
      </c>
      <c r="F2" s="1"/>
      <c r="G2" s="1"/>
      <c r="H2" s="1"/>
      <c r="I2" s="1"/>
      <c r="J2" s="1"/>
    </row>
    <row r="3" customFormat="false" ht="15" hidden="false" customHeight="false" outlineLevel="0" collapsed="false">
      <c r="A3" s="1"/>
      <c r="B3" s="11" t="s">
        <v>76</v>
      </c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15" hidden="false" customHeight="false" outlineLevel="0" collapsed="false">
      <c r="B5" s="38" t="s">
        <v>77</v>
      </c>
      <c r="C5" s="38" t="s">
        <v>78</v>
      </c>
      <c r="D5" s="38" t="s">
        <v>79</v>
      </c>
      <c r="E5" s="38" t="s">
        <v>31</v>
      </c>
      <c r="F5" s="38" t="s">
        <v>80</v>
      </c>
      <c r="G5" s="38" t="s">
        <v>81</v>
      </c>
      <c r="H5" s="38" t="s">
        <v>32</v>
      </c>
      <c r="I5" s="38" t="s">
        <v>33</v>
      </c>
    </row>
    <row r="6" customFormat="false" ht="15" hidden="false" customHeight="false" outlineLevel="0" collapsed="false">
      <c r="B6" s="39" t="n">
        <v>46027</v>
      </c>
      <c r="C6" s="40" t="str">
        <f aca="false">IF(B6="","",CHOOSE(WEEKDAY(B6,2),"ma","di","wo","do","vr","za","zo"))</f>
        <v>ma</v>
      </c>
      <c r="D6" s="40" t="n">
        <f aca="false">IF(B6="","",_xlfn.ISOWEEKNUM(B6))</f>
        <v>2</v>
      </c>
      <c r="E6" s="6" t="s">
        <v>73</v>
      </c>
      <c r="F6" s="41" t="s">
        <v>82</v>
      </c>
      <c r="G6" s="6" t="s">
        <v>53</v>
      </c>
      <c r="H6" s="42" t="n">
        <v>3.5</v>
      </c>
      <c r="I6" s="43" t="n">
        <f aca="false">IF(OR(H6="",G6&lt;&gt;"Direct"),"",H6*IF(AND(E6&lt;&gt;"",ISNUMBER(MATCH(E6,Klanten!$B$6:$B$35,0)),ISNUMBER(INDEX(Klanten!$C$6:$C$35,MATCH(E6,Klanten!$B$6:$B$35,0)))),INDEX(Klanten!$C$6:$C$35,MATCH(E6,Klanten!$B$6:$B$35,0)),Start!$C$8))</f>
        <v>297.5</v>
      </c>
    </row>
    <row r="7" customFormat="false" ht="15" hidden="false" customHeight="false" outlineLevel="0" collapsed="false">
      <c r="B7" s="39" t="n">
        <v>46027</v>
      </c>
      <c r="C7" s="40" t="str">
        <f aca="false">IF(B7="","",CHOOSE(WEEKDAY(B7,2),"ma","di","wo","do","vr","za","zo"))</f>
        <v>ma</v>
      </c>
      <c r="D7" s="40" t="n">
        <f aca="false">IF(B7="","",_xlfn.ISOWEEKNUM(B7))</f>
        <v>2</v>
      </c>
      <c r="E7" s="6" t="s">
        <v>83</v>
      </c>
      <c r="F7" s="41" t="s">
        <v>84</v>
      </c>
      <c r="G7" s="6" t="s">
        <v>54</v>
      </c>
      <c r="H7" s="42" t="n">
        <v>1.25</v>
      </c>
      <c r="I7" s="43" t="str">
        <f aca="false">IF(OR(H7="",G7&lt;&gt;"Direct"),"",H7*IF(AND(E7&lt;&gt;"",ISNUMBER(MATCH(E7,Klanten!$B$6:$B$35,0)),ISNUMBER(INDEX(Klanten!$C$6:$C$35,MATCH(E7,Klanten!$B$6:$B$35,0)))),INDEX(Klanten!$C$6:$C$35,MATCH(E7,Klanten!$B$6:$B$35,0)),Start!$C$8))</f>
        <v/>
      </c>
    </row>
    <row r="8" customFormat="false" ht="15" hidden="false" customHeight="false" outlineLevel="0" collapsed="false">
      <c r="B8" s="39"/>
      <c r="C8" s="40" t="str">
        <f aca="false">IF(B8="","",CHOOSE(WEEKDAY(B8,2),"ma","di","wo","do","vr","za","zo"))</f>
        <v/>
      </c>
      <c r="D8" s="40" t="str">
        <f aca="false">IF(B8="","",_xlfn.ISOWEEKNUM(B8))</f>
        <v/>
      </c>
      <c r="E8" s="6"/>
      <c r="F8" s="41"/>
      <c r="G8" s="6"/>
      <c r="H8" s="42"/>
      <c r="I8" s="43" t="str">
        <f aca="false">IF(OR(H8="",G8&lt;&gt;"Direct"),"",H8*IF(AND(E8&lt;&gt;"",ISNUMBER(MATCH(E8,Klanten!$B$6:$B$35,0)),ISNUMBER(INDEX(Klanten!$C$6:$C$35,MATCH(E8,Klanten!$B$6:$B$35,0)))),INDEX(Klanten!$C$6:$C$35,MATCH(E8,Klanten!$B$6:$B$35,0)),Start!$C$8))</f>
        <v/>
      </c>
    </row>
    <row r="9" customFormat="false" ht="15" hidden="false" customHeight="false" outlineLevel="0" collapsed="false">
      <c r="B9" s="39"/>
      <c r="C9" s="40" t="str">
        <f aca="false">IF(B9="","",CHOOSE(WEEKDAY(B9,2),"ma","di","wo","do","vr","za","zo"))</f>
        <v/>
      </c>
      <c r="D9" s="40" t="str">
        <f aca="false">IF(B9="","",_xlfn.ISOWEEKNUM(B9))</f>
        <v/>
      </c>
      <c r="E9" s="6"/>
      <c r="F9" s="41"/>
      <c r="G9" s="6"/>
      <c r="H9" s="42"/>
      <c r="I9" s="43" t="str">
        <f aca="false">IF(OR(H9="",G9&lt;&gt;"Direct"),"",H9*IF(AND(E9&lt;&gt;"",ISNUMBER(MATCH(E9,Klanten!$B$6:$B$35,0)),ISNUMBER(INDEX(Klanten!$C$6:$C$35,MATCH(E9,Klanten!$B$6:$B$35,0)))),INDEX(Klanten!$C$6:$C$35,MATCH(E9,Klanten!$B$6:$B$35,0)),Start!$C$8))</f>
        <v/>
      </c>
    </row>
    <row r="10" customFormat="false" ht="15" hidden="false" customHeight="false" outlineLevel="0" collapsed="false">
      <c r="B10" s="39"/>
      <c r="C10" s="40" t="str">
        <f aca="false">IF(B10="","",CHOOSE(WEEKDAY(B10,2),"ma","di","wo","do","vr","za","zo"))</f>
        <v/>
      </c>
      <c r="D10" s="40" t="str">
        <f aca="false">IF(B10="","",_xlfn.ISOWEEKNUM(B10))</f>
        <v/>
      </c>
      <c r="E10" s="6"/>
      <c r="F10" s="41"/>
      <c r="G10" s="6"/>
      <c r="H10" s="42"/>
      <c r="I10" s="43" t="str">
        <f aca="false">IF(OR(H10="",G10&lt;&gt;"Direct"),"",H10*IF(AND(E10&lt;&gt;"",ISNUMBER(MATCH(E10,Klanten!$B$6:$B$35,0)),ISNUMBER(INDEX(Klanten!$C$6:$C$35,MATCH(E10,Klanten!$B$6:$B$35,0)))),INDEX(Klanten!$C$6:$C$35,MATCH(E10,Klanten!$B$6:$B$35,0)),Start!$C$8))</f>
        <v/>
      </c>
    </row>
    <row r="11" customFormat="false" ht="15" hidden="false" customHeight="false" outlineLevel="0" collapsed="false">
      <c r="B11" s="39"/>
      <c r="C11" s="40" t="str">
        <f aca="false">IF(B11="","",CHOOSE(WEEKDAY(B11,2),"ma","di","wo","do","vr","za","zo"))</f>
        <v/>
      </c>
      <c r="D11" s="40" t="str">
        <f aca="false">IF(B11="","",_xlfn.ISOWEEKNUM(B11))</f>
        <v/>
      </c>
      <c r="E11" s="6"/>
      <c r="F11" s="41"/>
      <c r="G11" s="6"/>
      <c r="H11" s="42"/>
      <c r="I11" s="43" t="str">
        <f aca="false">IF(OR(H11="",G11&lt;&gt;"Direct"),"",H11*IF(AND(E11&lt;&gt;"",ISNUMBER(MATCH(E11,Klanten!$B$6:$B$35,0)),ISNUMBER(INDEX(Klanten!$C$6:$C$35,MATCH(E11,Klanten!$B$6:$B$35,0)))),INDEX(Klanten!$C$6:$C$35,MATCH(E11,Klanten!$B$6:$B$35,0)),Start!$C$8))</f>
        <v/>
      </c>
    </row>
    <row r="12" customFormat="false" ht="15" hidden="false" customHeight="false" outlineLevel="0" collapsed="false">
      <c r="B12" s="39"/>
      <c r="C12" s="40" t="str">
        <f aca="false">IF(B12="","",CHOOSE(WEEKDAY(B12,2),"ma","di","wo","do","vr","za","zo"))</f>
        <v/>
      </c>
      <c r="D12" s="40" t="str">
        <f aca="false">IF(B12="","",_xlfn.ISOWEEKNUM(B12))</f>
        <v/>
      </c>
      <c r="E12" s="6"/>
      <c r="F12" s="41"/>
      <c r="G12" s="6"/>
      <c r="H12" s="42"/>
      <c r="I12" s="43" t="str">
        <f aca="false">IF(OR(H12="",G12&lt;&gt;"Direct"),"",H12*IF(AND(E12&lt;&gt;"",ISNUMBER(MATCH(E12,Klanten!$B$6:$B$35,0)),ISNUMBER(INDEX(Klanten!$C$6:$C$35,MATCH(E12,Klanten!$B$6:$B$35,0)))),INDEX(Klanten!$C$6:$C$35,MATCH(E12,Klanten!$B$6:$B$35,0)),Start!$C$8))</f>
        <v/>
      </c>
    </row>
    <row r="13" customFormat="false" ht="15" hidden="false" customHeight="false" outlineLevel="0" collapsed="false">
      <c r="B13" s="39"/>
      <c r="C13" s="40" t="str">
        <f aca="false">IF(B13="","",CHOOSE(WEEKDAY(B13,2),"ma","di","wo","do","vr","za","zo"))</f>
        <v/>
      </c>
      <c r="D13" s="40" t="str">
        <f aca="false">IF(B13="","",_xlfn.ISOWEEKNUM(B13))</f>
        <v/>
      </c>
      <c r="E13" s="6"/>
      <c r="F13" s="41"/>
      <c r="G13" s="6"/>
      <c r="H13" s="42"/>
      <c r="I13" s="43" t="str">
        <f aca="false">IF(OR(H13="",G13&lt;&gt;"Direct"),"",H13*IF(AND(E13&lt;&gt;"",ISNUMBER(MATCH(E13,Klanten!$B$6:$B$35,0)),ISNUMBER(INDEX(Klanten!$C$6:$C$35,MATCH(E13,Klanten!$B$6:$B$35,0)))),INDEX(Klanten!$C$6:$C$35,MATCH(E13,Klanten!$B$6:$B$35,0)),Start!$C$8))</f>
        <v/>
      </c>
    </row>
    <row r="14" customFormat="false" ht="15" hidden="false" customHeight="false" outlineLevel="0" collapsed="false">
      <c r="B14" s="39"/>
      <c r="C14" s="40" t="str">
        <f aca="false">IF(B14="","",CHOOSE(WEEKDAY(B14,2),"ma","di","wo","do","vr","za","zo"))</f>
        <v/>
      </c>
      <c r="D14" s="40" t="str">
        <f aca="false">IF(B14="","",_xlfn.ISOWEEKNUM(B14))</f>
        <v/>
      </c>
      <c r="E14" s="6"/>
      <c r="F14" s="41"/>
      <c r="G14" s="6"/>
      <c r="H14" s="42"/>
      <c r="I14" s="43" t="str">
        <f aca="false">IF(OR(H14="",G14&lt;&gt;"Direct"),"",H14*IF(AND(E14&lt;&gt;"",ISNUMBER(MATCH(E14,Klanten!$B$6:$B$35,0)),ISNUMBER(INDEX(Klanten!$C$6:$C$35,MATCH(E14,Klanten!$B$6:$B$35,0)))),INDEX(Klanten!$C$6:$C$35,MATCH(E14,Klanten!$B$6:$B$35,0)),Start!$C$8))</f>
        <v/>
      </c>
    </row>
    <row r="15" customFormat="false" ht="15" hidden="false" customHeight="false" outlineLevel="0" collapsed="false">
      <c r="B15" s="39"/>
      <c r="C15" s="40" t="str">
        <f aca="false">IF(B15="","",CHOOSE(WEEKDAY(B15,2),"ma","di","wo","do","vr","za","zo"))</f>
        <v/>
      </c>
      <c r="D15" s="40" t="str">
        <f aca="false">IF(B15="","",_xlfn.ISOWEEKNUM(B15))</f>
        <v/>
      </c>
      <c r="E15" s="6"/>
      <c r="F15" s="41"/>
      <c r="G15" s="6"/>
      <c r="H15" s="42"/>
      <c r="I15" s="43" t="str">
        <f aca="false">IF(OR(H15="",G15&lt;&gt;"Direct"),"",H15*IF(AND(E15&lt;&gt;"",ISNUMBER(MATCH(E15,Klanten!$B$6:$B$35,0)),ISNUMBER(INDEX(Klanten!$C$6:$C$35,MATCH(E15,Klanten!$B$6:$B$35,0)))),INDEX(Klanten!$C$6:$C$35,MATCH(E15,Klanten!$B$6:$B$35,0)),Start!$C$8))</f>
        <v/>
      </c>
    </row>
    <row r="16" customFormat="false" ht="15" hidden="false" customHeight="false" outlineLevel="0" collapsed="false">
      <c r="B16" s="39"/>
      <c r="C16" s="40" t="str">
        <f aca="false">IF(B16="","",CHOOSE(WEEKDAY(B16,2),"ma","di","wo","do","vr","za","zo"))</f>
        <v/>
      </c>
      <c r="D16" s="40" t="str">
        <f aca="false">IF(B16="","",_xlfn.ISOWEEKNUM(B16))</f>
        <v/>
      </c>
      <c r="E16" s="6"/>
      <c r="F16" s="41"/>
      <c r="G16" s="6"/>
      <c r="H16" s="42"/>
      <c r="I16" s="43" t="str">
        <f aca="false">IF(OR(H16="",G16&lt;&gt;"Direct"),"",H16*IF(AND(E16&lt;&gt;"",ISNUMBER(MATCH(E16,Klanten!$B$6:$B$35,0)),ISNUMBER(INDEX(Klanten!$C$6:$C$35,MATCH(E16,Klanten!$B$6:$B$35,0)))),INDEX(Klanten!$C$6:$C$35,MATCH(E16,Klanten!$B$6:$B$35,0)),Start!$C$8))</f>
        <v/>
      </c>
    </row>
    <row r="17" customFormat="false" ht="15" hidden="false" customHeight="false" outlineLevel="0" collapsed="false">
      <c r="B17" s="39"/>
      <c r="C17" s="40" t="str">
        <f aca="false">IF(B17="","",CHOOSE(WEEKDAY(B17,2),"ma","di","wo","do","vr","za","zo"))</f>
        <v/>
      </c>
      <c r="D17" s="40" t="str">
        <f aca="false">IF(B17="","",_xlfn.ISOWEEKNUM(B17))</f>
        <v/>
      </c>
      <c r="E17" s="6"/>
      <c r="F17" s="41"/>
      <c r="G17" s="6"/>
      <c r="H17" s="42"/>
      <c r="I17" s="43" t="str">
        <f aca="false">IF(OR(H17="",G17&lt;&gt;"Direct"),"",H17*IF(AND(E17&lt;&gt;"",ISNUMBER(MATCH(E17,Klanten!$B$6:$B$35,0)),ISNUMBER(INDEX(Klanten!$C$6:$C$35,MATCH(E17,Klanten!$B$6:$B$35,0)))),INDEX(Klanten!$C$6:$C$35,MATCH(E17,Klanten!$B$6:$B$35,0)),Start!$C$8))</f>
        <v/>
      </c>
    </row>
    <row r="18" customFormat="false" ht="15" hidden="false" customHeight="false" outlineLevel="0" collapsed="false">
      <c r="B18" s="39"/>
      <c r="C18" s="40" t="str">
        <f aca="false">IF(B18="","",CHOOSE(WEEKDAY(B18,2),"ma","di","wo","do","vr","za","zo"))</f>
        <v/>
      </c>
      <c r="D18" s="40" t="str">
        <f aca="false">IF(B18="","",_xlfn.ISOWEEKNUM(B18))</f>
        <v/>
      </c>
      <c r="E18" s="6"/>
      <c r="F18" s="41"/>
      <c r="G18" s="6"/>
      <c r="H18" s="42"/>
      <c r="I18" s="43" t="str">
        <f aca="false">IF(OR(H18="",G18&lt;&gt;"Direct"),"",H18*IF(AND(E18&lt;&gt;"",ISNUMBER(MATCH(E18,Klanten!$B$6:$B$35,0)),ISNUMBER(INDEX(Klanten!$C$6:$C$35,MATCH(E18,Klanten!$B$6:$B$35,0)))),INDEX(Klanten!$C$6:$C$35,MATCH(E18,Klanten!$B$6:$B$35,0)),Start!$C$8))</f>
        <v/>
      </c>
    </row>
    <row r="19" customFormat="false" ht="15" hidden="false" customHeight="false" outlineLevel="0" collapsed="false">
      <c r="B19" s="39"/>
      <c r="C19" s="40" t="str">
        <f aca="false">IF(B19="","",CHOOSE(WEEKDAY(B19,2),"ma","di","wo","do","vr","za","zo"))</f>
        <v/>
      </c>
      <c r="D19" s="40" t="str">
        <f aca="false">IF(B19="","",_xlfn.ISOWEEKNUM(B19))</f>
        <v/>
      </c>
      <c r="E19" s="6"/>
      <c r="F19" s="41"/>
      <c r="G19" s="6"/>
      <c r="H19" s="42"/>
      <c r="I19" s="43" t="str">
        <f aca="false">IF(OR(H19="",G19&lt;&gt;"Direct"),"",H19*IF(AND(E19&lt;&gt;"",ISNUMBER(MATCH(E19,Klanten!$B$6:$B$35,0)),ISNUMBER(INDEX(Klanten!$C$6:$C$35,MATCH(E19,Klanten!$B$6:$B$35,0)))),INDEX(Klanten!$C$6:$C$35,MATCH(E19,Klanten!$B$6:$B$35,0)),Start!$C$8))</f>
        <v/>
      </c>
    </row>
    <row r="20" customFormat="false" ht="15" hidden="false" customHeight="false" outlineLevel="0" collapsed="false">
      <c r="B20" s="39"/>
      <c r="C20" s="40" t="str">
        <f aca="false">IF(B20="","",CHOOSE(WEEKDAY(B20,2),"ma","di","wo","do","vr","za","zo"))</f>
        <v/>
      </c>
      <c r="D20" s="40" t="str">
        <f aca="false">IF(B20="","",_xlfn.ISOWEEKNUM(B20))</f>
        <v/>
      </c>
      <c r="E20" s="6"/>
      <c r="F20" s="41"/>
      <c r="G20" s="6"/>
      <c r="H20" s="42"/>
      <c r="I20" s="43" t="str">
        <f aca="false">IF(OR(H20="",G20&lt;&gt;"Direct"),"",H20*IF(AND(E20&lt;&gt;"",ISNUMBER(MATCH(E20,Klanten!$B$6:$B$35,0)),ISNUMBER(INDEX(Klanten!$C$6:$C$35,MATCH(E20,Klanten!$B$6:$B$35,0)))),INDEX(Klanten!$C$6:$C$35,MATCH(E20,Klanten!$B$6:$B$35,0)),Start!$C$8))</f>
        <v/>
      </c>
    </row>
    <row r="21" customFormat="false" ht="15" hidden="false" customHeight="false" outlineLevel="0" collapsed="false">
      <c r="B21" s="39"/>
      <c r="C21" s="40" t="str">
        <f aca="false">IF(B21="","",CHOOSE(WEEKDAY(B21,2),"ma","di","wo","do","vr","za","zo"))</f>
        <v/>
      </c>
      <c r="D21" s="40" t="str">
        <f aca="false">IF(B21="","",_xlfn.ISOWEEKNUM(B21))</f>
        <v/>
      </c>
      <c r="E21" s="6"/>
      <c r="F21" s="41"/>
      <c r="G21" s="6"/>
      <c r="H21" s="42"/>
      <c r="I21" s="43" t="str">
        <f aca="false">IF(OR(H21="",G21&lt;&gt;"Direct"),"",H21*IF(AND(E21&lt;&gt;"",ISNUMBER(MATCH(E21,Klanten!$B$6:$B$35,0)),ISNUMBER(INDEX(Klanten!$C$6:$C$35,MATCH(E21,Klanten!$B$6:$B$35,0)))),INDEX(Klanten!$C$6:$C$35,MATCH(E21,Klanten!$B$6:$B$35,0)),Start!$C$8))</f>
        <v/>
      </c>
    </row>
    <row r="22" customFormat="false" ht="15" hidden="false" customHeight="false" outlineLevel="0" collapsed="false">
      <c r="B22" s="39"/>
      <c r="C22" s="40" t="str">
        <f aca="false">IF(B22="","",CHOOSE(WEEKDAY(B22,2),"ma","di","wo","do","vr","za","zo"))</f>
        <v/>
      </c>
      <c r="D22" s="40" t="str">
        <f aca="false">IF(B22="","",_xlfn.ISOWEEKNUM(B22))</f>
        <v/>
      </c>
      <c r="E22" s="6"/>
      <c r="F22" s="41"/>
      <c r="G22" s="6"/>
      <c r="H22" s="42"/>
      <c r="I22" s="43" t="str">
        <f aca="false">IF(OR(H22="",G22&lt;&gt;"Direct"),"",H22*IF(AND(E22&lt;&gt;"",ISNUMBER(MATCH(E22,Klanten!$B$6:$B$35,0)),ISNUMBER(INDEX(Klanten!$C$6:$C$35,MATCH(E22,Klanten!$B$6:$B$35,0)))),INDEX(Klanten!$C$6:$C$35,MATCH(E22,Klanten!$B$6:$B$35,0)),Start!$C$8))</f>
        <v/>
      </c>
    </row>
    <row r="23" customFormat="false" ht="15" hidden="false" customHeight="false" outlineLevel="0" collapsed="false">
      <c r="B23" s="39"/>
      <c r="C23" s="40" t="str">
        <f aca="false">IF(B23="","",CHOOSE(WEEKDAY(B23,2),"ma","di","wo","do","vr","za","zo"))</f>
        <v/>
      </c>
      <c r="D23" s="40" t="str">
        <f aca="false">IF(B23="","",_xlfn.ISOWEEKNUM(B23))</f>
        <v/>
      </c>
      <c r="E23" s="6"/>
      <c r="F23" s="41"/>
      <c r="G23" s="6"/>
      <c r="H23" s="42"/>
      <c r="I23" s="43" t="str">
        <f aca="false">IF(OR(H23="",G23&lt;&gt;"Direct"),"",H23*IF(AND(E23&lt;&gt;"",ISNUMBER(MATCH(E23,Klanten!$B$6:$B$35,0)),ISNUMBER(INDEX(Klanten!$C$6:$C$35,MATCH(E23,Klanten!$B$6:$B$35,0)))),INDEX(Klanten!$C$6:$C$35,MATCH(E23,Klanten!$B$6:$B$35,0)),Start!$C$8))</f>
        <v/>
      </c>
    </row>
    <row r="24" customFormat="false" ht="15" hidden="false" customHeight="false" outlineLevel="0" collapsed="false">
      <c r="B24" s="39"/>
      <c r="C24" s="40" t="str">
        <f aca="false">IF(B24="","",CHOOSE(WEEKDAY(B24,2),"ma","di","wo","do","vr","za","zo"))</f>
        <v/>
      </c>
      <c r="D24" s="40" t="str">
        <f aca="false">IF(B24="","",_xlfn.ISOWEEKNUM(B24))</f>
        <v/>
      </c>
      <c r="E24" s="6"/>
      <c r="F24" s="41"/>
      <c r="G24" s="6"/>
      <c r="H24" s="42"/>
      <c r="I24" s="43" t="str">
        <f aca="false">IF(OR(H24="",G24&lt;&gt;"Direct"),"",H24*IF(AND(E24&lt;&gt;"",ISNUMBER(MATCH(E24,Klanten!$B$6:$B$35,0)),ISNUMBER(INDEX(Klanten!$C$6:$C$35,MATCH(E24,Klanten!$B$6:$B$35,0)))),INDEX(Klanten!$C$6:$C$35,MATCH(E24,Klanten!$B$6:$B$35,0)),Start!$C$8))</f>
        <v/>
      </c>
    </row>
    <row r="25" customFormat="false" ht="15" hidden="false" customHeight="false" outlineLevel="0" collapsed="false">
      <c r="B25" s="39"/>
      <c r="C25" s="40" t="str">
        <f aca="false">IF(B25="","",CHOOSE(WEEKDAY(B25,2),"ma","di","wo","do","vr","za","zo"))</f>
        <v/>
      </c>
      <c r="D25" s="40" t="str">
        <f aca="false">IF(B25="","",_xlfn.ISOWEEKNUM(B25))</f>
        <v/>
      </c>
      <c r="E25" s="6"/>
      <c r="F25" s="41"/>
      <c r="G25" s="6"/>
      <c r="H25" s="42"/>
      <c r="I25" s="43" t="str">
        <f aca="false">IF(OR(H25="",G25&lt;&gt;"Direct"),"",H25*IF(AND(E25&lt;&gt;"",ISNUMBER(MATCH(E25,Klanten!$B$6:$B$35,0)),ISNUMBER(INDEX(Klanten!$C$6:$C$35,MATCH(E25,Klanten!$B$6:$B$35,0)))),INDEX(Klanten!$C$6:$C$35,MATCH(E25,Klanten!$B$6:$B$35,0)),Start!$C$8))</f>
        <v/>
      </c>
    </row>
    <row r="26" customFormat="false" ht="15" hidden="false" customHeight="false" outlineLevel="0" collapsed="false">
      <c r="B26" s="39"/>
      <c r="C26" s="40" t="str">
        <f aca="false">IF(B26="","",CHOOSE(WEEKDAY(B26,2),"ma","di","wo","do","vr","za","zo"))</f>
        <v/>
      </c>
      <c r="D26" s="40" t="str">
        <f aca="false">IF(B26="","",_xlfn.ISOWEEKNUM(B26))</f>
        <v/>
      </c>
      <c r="E26" s="6"/>
      <c r="F26" s="41"/>
      <c r="G26" s="6"/>
      <c r="H26" s="42"/>
      <c r="I26" s="43" t="str">
        <f aca="false">IF(OR(H26="",G26&lt;&gt;"Direct"),"",H26*IF(AND(E26&lt;&gt;"",ISNUMBER(MATCH(E26,Klanten!$B$6:$B$35,0)),ISNUMBER(INDEX(Klanten!$C$6:$C$35,MATCH(E26,Klanten!$B$6:$B$35,0)))),INDEX(Klanten!$C$6:$C$35,MATCH(E26,Klanten!$B$6:$B$35,0)),Start!$C$8))</f>
        <v/>
      </c>
    </row>
    <row r="27" customFormat="false" ht="15" hidden="false" customHeight="false" outlineLevel="0" collapsed="false">
      <c r="B27" s="39"/>
      <c r="C27" s="40" t="str">
        <f aca="false">IF(B27="","",CHOOSE(WEEKDAY(B27,2),"ma","di","wo","do","vr","za","zo"))</f>
        <v/>
      </c>
      <c r="D27" s="40" t="str">
        <f aca="false">IF(B27="","",_xlfn.ISOWEEKNUM(B27))</f>
        <v/>
      </c>
      <c r="E27" s="6"/>
      <c r="F27" s="41"/>
      <c r="G27" s="6"/>
      <c r="H27" s="42"/>
      <c r="I27" s="43" t="str">
        <f aca="false">IF(OR(H27="",G27&lt;&gt;"Direct"),"",H27*IF(AND(E27&lt;&gt;"",ISNUMBER(MATCH(E27,Klanten!$B$6:$B$35,0)),ISNUMBER(INDEX(Klanten!$C$6:$C$35,MATCH(E27,Klanten!$B$6:$B$35,0)))),INDEX(Klanten!$C$6:$C$35,MATCH(E27,Klanten!$B$6:$B$35,0)),Start!$C$8))</f>
        <v/>
      </c>
    </row>
    <row r="28" customFormat="false" ht="15" hidden="false" customHeight="false" outlineLevel="0" collapsed="false">
      <c r="B28" s="39"/>
      <c r="C28" s="40" t="str">
        <f aca="false">IF(B28="","",CHOOSE(WEEKDAY(B28,2),"ma","di","wo","do","vr","za","zo"))</f>
        <v/>
      </c>
      <c r="D28" s="40" t="str">
        <f aca="false">IF(B28="","",_xlfn.ISOWEEKNUM(B28))</f>
        <v/>
      </c>
      <c r="E28" s="6"/>
      <c r="F28" s="41"/>
      <c r="G28" s="6"/>
      <c r="H28" s="42"/>
      <c r="I28" s="43" t="str">
        <f aca="false">IF(OR(H28="",G28&lt;&gt;"Direct"),"",H28*IF(AND(E28&lt;&gt;"",ISNUMBER(MATCH(E28,Klanten!$B$6:$B$35,0)),ISNUMBER(INDEX(Klanten!$C$6:$C$35,MATCH(E28,Klanten!$B$6:$B$35,0)))),INDEX(Klanten!$C$6:$C$35,MATCH(E28,Klanten!$B$6:$B$35,0)),Start!$C$8))</f>
        <v/>
      </c>
    </row>
    <row r="29" customFormat="false" ht="15" hidden="false" customHeight="false" outlineLevel="0" collapsed="false">
      <c r="B29" s="39"/>
      <c r="C29" s="40" t="str">
        <f aca="false">IF(B29="","",CHOOSE(WEEKDAY(B29,2),"ma","di","wo","do","vr","za","zo"))</f>
        <v/>
      </c>
      <c r="D29" s="40" t="str">
        <f aca="false">IF(B29="","",_xlfn.ISOWEEKNUM(B29))</f>
        <v/>
      </c>
      <c r="E29" s="6"/>
      <c r="F29" s="41"/>
      <c r="G29" s="6"/>
      <c r="H29" s="42"/>
      <c r="I29" s="43" t="str">
        <f aca="false">IF(OR(H29="",G29&lt;&gt;"Direct"),"",H29*IF(AND(E29&lt;&gt;"",ISNUMBER(MATCH(E29,Klanten!$B$6:$B$35,0)),ISNUMBER(INDEX(Klanten!$C$6:$C$35,MATCH(E29,Klanten!$B$6:$B$35,0)))),INDEX(Klanten!$C$6:$C$35,MATCH(E29,Klanten!$B$6:$B$35,0)),Start!$C$8))</f>
        <v/>
      </c>
    </row>
    <row r="30" customFormat="false" ht="15" hidden="false" customHeight="false" outlineLevel="0" collapsed="false">
      <c r="B30" s="39"/>
      <c r="C30" s="40" t="str">
        <f aca="false">IF(B30="","",CHOOSE(WEEKDAY(B30,2),"ma","di","wo","do","vr","za","zo"))</f>
        <v/>
      </c>
      <c r="D30" s="40" t="str">
        <f aca="false">IF(B30="","",_xlfn.ISOWEEKNUM(B30))</f>
        <v/>
      </c>
      <c r="E30" s="6"/>
      <c r="F30" s="41"/>
      <c r="G30" s="6"/>
      <c r="H30" s="42"/>
      <c r="I30" s="43" t="str">
        <f aca="false">IF(OR(H30="",G30&lt;&gt;"Direct"),"",H30*IF(AND(E30&lt;&gt;"",ISNUMBER(MATCH(E30,Klanten!$B$6:$B$35,0)),ISNUMBER(INDEX(Klanten!$C$6:$C$35,MATCH(E30,Klanten!$B$6:$B$35,0)))),INDEX(Klanten!$C$6:$C$35,MATCH(E30,Klanten!$B$6:$B$35,0)),Start!$C$8))</f>
        <v/>
      </c>
    </row>
    <row r="31" customFormat="false" ht="15" hidden="false" customHeight="false" outlineLevel="0" collapsed="false">
      <c r="B31" s="39"/>
      <c r="C31" s="40" t="str">
        <f aca="false">IF(B31="","",CHOOSE(WEEKDAY(B31,2),"ma","di","wo","do","vr","za","zo"))</f>
        <v/>
      </c>
      <c r="D31" s="40" t="str">
        <f aca="false">IF(B31="","",_xlfn.ISOWEEKNUM(B31))</f>
        <v/>
      </c>
      <c r="E31" s="6"/>
      <c r="F31" s="41"/>
      <c r="G31" s="6"/>
      <c r="H31" s="42"/>
      <c r="I31" s="43" t="str">
        <f aca="false">IF(OR(H31="",G31&lt;&gt;"Direct"),"",H31*IF(AND(E31&lt;&gt;"",ISNUMBER(MATCH(E31,Klanten!$B$6:$B$35,0)),ISNUMBER(INDEX(Klanten!$C$6:$C$35,MATCH(E31,Klanten!$B$6:$B$35,0)))),INDEX(Klanten!$C$6:$C$35,MATCH(E31,Klanten!$B$6:$B$35,0)),Start!$C$8))</f>
        <v/>
      </c>
    </row>
    <row r="32" customFormat="false" ht="15" hidden="false" customHeight="false" outlineLevel="0" collapsed="false">
      <c r="B32" s="39"/>
      <c r="C32" s="40" t="str">
        <f aca="false">IF(B32="","",CHOOSE(WEEKDAY(B32,2),"ma","di","wo","do","vr","za","zo"))</f>
        <v/>
      </c>
      <c r="D32" s="40" t="str">
        <f aca="false">IF(B32="","",_xlfn.ISOWEEKNUM(B32))</f>
        <v/>
      </c>
      <c r="E32" s="6"/>
      <c r="F32" s="41"/>
      <c r="G32" s="6"/>
      <c r="H32" s="42"/>
      <c r="I32" s="43" t="str">
        <f aca="false">IF(OR(H32="",G32&lt;&gt;"Direct"),"",H32*IF(AND(E32&lt;&gt;"",ISNUMBER(MATCH(E32,Klanten!$B$6:$B$35,0)),ISNUMBER(INDEX(Klanten!$C$6:$C$35,MATCH(E32,Klanten!$B$6:$B$35,0)))),INDEX(Klanten!$C$6:$C$35,MATCH(E32,Klanten!$B$6:$B$35,0)),Start!$C$8))</f>
        <v/>
      </c>
    </row>
    <row r="33" customFormat="false" ht="15" hidden="false" customHeight="false" outlineLevel="0" collapsed="false">
      <c r="B33" s="39"/>
      <c r="C33" s="40" t="str">
        <f aca="false">IF(B33="","",CHOOSE(WEEKDAY(B33,2),"ma","di","wo","do","vr","za","zo"))</f>
        <v/>
      </c>
      <c r="D33" s="40" t="str">
        <f aca="false">IF(B33="","",_xlfn.ISOWEEKNUM(B33))</f>
        <v/>
      </c>
      <c r="E33" s="6"/>
      <c r="F33" s="41"/>
      <c r="G33" s="6"/>
      <c r="H33" s="42"/>
      <c r="I33" s="43" t="str">
        <f aca="false">IF(OR(H33="",G33&lt;&gt;"Direct"),"",H33*IF(AND(E33&lt;&gt;"",ISNUMBER(MATCH(E33,Klanten!$B$6:$B$35,0)),ISNUMBER(INDEX(Klanten!$C$6:$C$35,MATCH(E33,Klanten!$B$6:$B$35,0)))),INDEX(Klanten!$C$6:$C$35,MATCH(E33,Klanten!$B$6:$B$35,0)),Start!$C$8))</f>
        <v/>
      </c>
    </row>
    <row r="34" customFormat="false" ht="15" hidden="false" customHeight="false" outlineLevel="0" collapsed="false">
      <c r="B34" s="39"/>
      <c r="C34" s="40" t="str">
        <f aca="false">IF(B34="","",CHOOSE(WEEKDAY(B34,2),"ma","di","wo","do","vr","za","zo"))</f>
        <v/>
      </c>
      <c r="D34" s="40" t="str">
        <f aca="false">IF(B34="","",_xlfn.ISOWEEKNUM(B34))</f>
        <v/>
      </c>
      <c r="E34" s="6"/>
      <c r="F34" s="41"/>
      <c r="G34" s="6"/>
      <c r="H34" s="42"/>
      <c r="I34" s="43" t="str">
        <f aca="false">IF(OR(H34="",G34&lt;&gt;"Direct"),"",H34*IF(AND(E34&lt;&gt;"",ISNUMBER(MATCH(E34,Klanten!$B$6:$B$35,0)),ISNUMBER(INDEX(Klanten!$C$6:$C$35,MATCH(E34,Klanten!$B$6:$B$35,0)))),INDEX(Klanten!$C$6:$C$35,MATCH(E34,Klanten!$B$6:$B$35,0)),Start!$C$8))</f>
        <v/>
      </c>
    </row>
    <row r="35" customFormat="false" ht="15" hidden="false" customHeight="false" outlineLevel="0" collapsed="false">
      <c r="B35" s="39"/>
      <c r="C35" s="40" t="str">
        <f aca="false">IF(B35="","",CHOOSE(WEEKDAY(B35,2),"ma","di","wo","do","vr","za","zo"))</f>
        <v/>
      </c>
      <c r="D35" s="40" t="str">
        <f aca="false">IF(B35="","",_xlfn.ISOWEEKNUM(B35))</f>
        <v/>
      </c>
      <c r="E35" s="6"/>
      <c r="F35" s="41"/>
      <c r="G35" s="6"/>
      <c r="H35" s="42"/>
      <c r="I35" s="43" t="str">
        <f aca="false">IF(OR(H35="",G35&lt;&gt;"Direct"),"",H35*IF(AND(E35&lt;&gt;"",ISNUMBER(MATCH(E35,Klanten!$B$6:$B$35,0)),ISNUMBER(INDEX(Klanten!$C$6:$C$35,MATCH(E35,Klanten!$B$6:$B$35,0)))),INDEX(Klanten!$C$6:$C$35,MATCH(E35,Klanten!$B$6:$B$35,0)),Start!$C$8))</f>
        <v/>
      </c>
    </row>
    <row r="36" customFormat="false" ht="15" hidden="false" customHeight="false" outlineLevel="0" collapsed="false">
      <c r="B36" s="39"/>
      <c r="C36" s="40" t="str">
        <f aca="false">IF(B36="","",CHOOSE(WEEKDAY(B36,2),"ma","di","wo","do","vr","za","zo"))</f>
        <v/>
      </c>
      <c r="D36" s="40" t="str">
        <f aca="false">IF(B36="","",_xlfn.ISOWEEKNUM(B36))</f>
        <v/>
      </c>
      <c r="E36" s="6"/>
      <c r="F36" s="41"/>
      <c r="G36" s="6"/>
      <c r="H36" s="42"/>
      <c r="I36" s="43" t="str">
        <f aca="false">IF(OR(H36="",G36&lt;&gt;"Direct"),"",H36*IF(AND(E36&lt;&gt;"",ISNUMBER(MATCH(E36,Klanten!$B$6:$B$35,0)),ISNUMBER(INDEX(Klanten!$C$6:$C$35,MATCH(E36,Klanten!$B$6:$B$35,0)))),INDEX(Klanten!$C$6:$C$35,MATCH(E36,Klanten!$B$6:$B$35,0)),Start!$C$8))</f>
        <v/>
      </c>
    </row>
    <row r="37" customFormat="false" ht="15" hidden="false" customHeight="false" outlineLevel="0" collapsed="false">
      <c r="B37" s="39"/>
      <c r="C37" s="40" t="str">
        <f aca="false">IF(B37="","",CHOOSE(WEEKDAY(B37,2),"ma","di","wo","do","vr","za","zo"))</f>
        <v/>
      </c>
      <c r="D37" s="40" t="str">
        <f aca="false">IF(B37="","",_xlfn.ISOWEEKNUM(B37))</f>
        <v/>
      </c>
      <c r="E37" s="6"/>
      <c r="F37" s="41"/>
      <c r="G37" s="6"/>
      <c r="H37" s="42"/>
      <c r="I37" s="43" t="str">
        <f aca="false">IF(OR(H37="",G37&lt;&gt;"Direct"),"",H37*IF(AND(E37&lt;&gt;"",ISNUMBER(MATCH(E37,Klanten!$B$6:$B$35,0)),ISNUMBER(INDEX(Klanten!$C$6:$C$35,MATCH(E37,Klanten!$B$6:$B$35,0)))),INDEX(Klanten!$C$6:$C$35,MATCH(E37,Klanten!$B$6:$B$35,0)),Start!$C$8))</f>
        <v/>
      </c>
    </row>
    <row r="38" customFormat="false" ht="15" hidden="false" customHeight="false" outlineLevel="0" collapsed="false">
      <c r="B38" s="39"/>
      <c r="C38" s="40" t="str">
        <f aca="false">IF(B38="","",CHOOSE(WEEKDAY(B38,2),"ma","di","wo","do","vr","za","zo"))</f>
        <v/>
      </c>
      <c r="D38" s="40" t="str">
        <f aca="false">IF(B38="","",_xlfn.ISOWEEKNUM(B38))</f>
        <v/>
      </c>
      <c r="E38" s="6"/>
      <c r="F38" s="41"/>
      <c r="G38" s="6"/>
      <c r="H38" s="42"/>
      <c r="I38" s="43" t="str">
        <f aca="false">IF(OR(H38="",G38&lt;&gt;"Direct"),"",H38*IF(AND(E38&lt;&gt;"",ISNUMBER(MATCH(E38,Klanten!$B$6:$B$35,0)),ISNUMBER(INDEX(Klanten!$C$6:$C$35,MATCH(E38,Klanten!$B$6:$B$35,0)))),INDEX(Klanten!$C$6:$C$35,MATCH(E38,Klanten!$B$6:$B$35,0)),Start!$C$8))</f>
        <v/>
      </c>
    </row>
    <row r="39" customFormat="false" ht="15" hidden="false" customHeight="false" outlineLevel="0" collapsed="false">
      <c r="B39" s="39"/>
      <c r="C39" s="40" t="str">
        <f aca="false">IF(B39="","",CHOOSE(WEEKDAY(B39,2),"ma","di","wo","do","vr","za","zo"))</f>
        <v/>
      </c>
      <c r="D39" s="40" t="str">
        <f aca="false">IF(B39="","",_xlfn.ISOWEEKNUM(B39))</f>
        <v/>
      </c>
      <c r="E39" s="6"/>
      <c r="F39" s="41"/>
      <c r="G39" s="6"/>
      <c r="H39" s="42"/>
      <c r="I39" s="43" t="str">
        <f aca="false">IF(OR(H39="",G39&lt;&gt;"Direct"),"",H39*IF(AND(E39&lt;&gt;"",ISNUMBER(MATCH(E39,Klanten!$B$6:$B$35,0)),ISNUMBER(INDEX(Klanten!$C$6:$C$35,MATCH(E39,Klanten!$B$6:$B$35,0)))),INDEX(Klanten!$C$6:$C$35,MATCH(E39,Klanten!$B$6:$B$35,0)),Start!$C$8))</f>
        <v/>
      </c>
    </row>
    <row r="40" customFormat="false" ht="15" hidden="false" customHeight="false" outlineLevel="0" collapsed="false">
      <c r="B40" s="39"/>
      <c r="C40" s="40" t="str">
        <f aca="false">IF(B40="","",CHOOSE(WEEKDAY(B40,2),"ma","di","wo","do","vr","za","zo"))</f>
        <v/>
      </c>
      <c r="D40" s="40" t="str">
        <f aca="false">IF(B40="","",_xlfn.ISOWEEKNUM(B40))</f>
        <v/>
      </c>
      <c r="E40" s="6"/>
      <c r="F40" s="41"/>
      <c r="G40" s="6"/>
      <c r="H40" s="42"/>
      <c r="I40" s="43" t="str">
        <f aca="false">IF(OR(H40="",G40&lt;&gt;"Direct"),"",H40*IF(AND(E40&lt;&gt;"",ISNUMBER(MATCH(E40,Klanten!$B$6:$B$35,0)),ISNUMBER(INDEX(Klanten!$C$6:$C$35,MATCH(E40,Klanten!$B$6:$B$35,0)))),INDEX(Klanten!$C$6:$C$35,MATCH(E40,Klanten!$B$6:$B$35,0)),Start!$C$8))</f>
        <v/>
      </c>
    </row>
    <row r="41" customFormat="false" ht="15" hidden="false" customHeight="false" outlineLevel="0" collapsed="false">
      <c r="B41" s="39"/>
      <c r="C41" s="40" t="str">
        <f aca="false">IF(B41="","",CHOOSE(WEEKDAY(B41,2),"ma","di","wo","do","vr","za","zo"))</f>
        <v/>
      </c>
      <c r="D41" s="40" t="str">
        <f aca="false">IF(B41="","",_xlfn.ISOWEEKNUM(B41))</f>
        <v/>
      </c>
      <c r="E41" s="6"/>
      <c r="F41" s="41"/>
      <c r="G41" s="6"/>
      <c r="H41" s="42"/>
      <c r="I41" s="43" t="str">
        <f aca="false">IF(OR(H41="",G41&lt;&gt;"Direct"),"",H41*IF(AND(E41&lt;&gt;"",ISNUMBER(MATCH(E41,Klanten!$B$6:$B$35,0)),ISNUMBER(INDEX(Klanten!$C$6:$C$35,MATCH(E41,Klanten!$B$6:$B$35,0)))),INDEX(Klanten!$C$6:$C$35,MATCH(E41,Klanten!$B$6:$B$35,0)),Start!$C$8))</f>
        <v/>
      </c>
    </row>
    <row r="42" customFormat="false" ht="15" hidden="false" customHeight="false" outlineLevel="0" collapsed="false">
      <c r="B42" s="39"/>
      <c r="C42" s="40" t="str">
        <f aca="false">IF(B42="","",CHOOSE(WEEKDAY(B42,2),"ma","di","wo","do","vr","za","zo"))</f>
        <v/>
      </c>
      <c r="D42" s="40" t="str">
        <f aca="false">IF(B42="","",_xlfn.ISOWEEKNUM(B42))</f>
        <v/>
      </c>
      <c r="E42" s="6"/>
      <c r="F42" s="41"/>
      <c r="G42" s="6"/>
      <c r="H42" s="42"/>
      <c r="I42" s="43" t="str">
        <f aca="false">IF(OR(H42="",G42&lt;&gt;"Direct"),"",H42*IF(AND(E42&lt;&gt;"",ISNUMBER(MATCH(E42,Klanten!$B$6:$B$35,0)),ISNUMBER(INDEX(Klanten!$C$6:$C$35,MATCH(E42,Klanten!$B$6:$B$35,0)))),INDEX(Klanten!$C$6:$C$35,MATCH(E42,Klanten!$B$6:$B$35,0)),Start!$C$8))</f>
        <v/>
      </c>
    </row>
    <row r="43" customFormat="false" ht="15" hidden="false" customHeight="false" outlineLevel="0" collapsed="false">
      <c r="B43" s="39"/>
      <c r="C43" s="40" t="str">
        <f aca="false">IF(B43="","",CHOOSE(WEEKDAY(B43,2),"ma","di","wo","do","vr","za","zo"))</f>
        <v/>
      </c>
      <c r="D43" s="40" t="str">
        <f aca="false">IF(B43="","",_xlfn.ISOWEEKNUM(B43))</f>
        <v/>
      </c>
      <c r="E43" s="6"/>
      <c r="F43" s="41"/>
      <c r="G43" s="6"/>
      <c r="H43" s="42"/>
      <c r="I43" s="43" t="str">
        <f aca="false">IF(OR(H43="",G43&lt;&gt;"Direct"),"",H43*IF(AND(E43&lt;&gt;"",ISNUMBER(MATCH(E43,Klanten!$B$6:$B$35,0)),ISNUMBER(INDEX(Klanten!$C$6:$C$35,MATCH(E43,Klanten!$B$6:$B$35,0)))),INDEX(Klanten!$C$6:$C$35,MATCH(E43,Klanten!$B$6:$B$35,0)),Start!$C$8))</f>
        <v/>
      </c>
    </row>
    <row r="44" customFormat="false" ht="15" hidden="false" customHeight="false" outlineLevel="0" collapsed="false">
      <c r="B44" s="39"/>
      <c r="C44" s="40" t="str">
        <f aca="false">IF(B44="","",CHOOSE(WEEKDAY(B44,2),"ma","di","wo","do","vr","za","zo"))</f>
        <v/>
      </c>
      <c r="D44" s="40" t="str">
        <f aca="false">IF(B44="","",_xlfn.ISOWEEKNUM(B44))</f>
        <v/>
      </c>
      <c r="E44" s="6"/>
      <c r="F44" s="41"/>
      <c r="G44" s="6"/>
      <c r="H44" s="42"/>
      <c r="I44" s="43" t="str">
        <f aca="false">IF(OR(H44="",G44&lt;&gt;"Direct"),"",H44*IF(AND(E44&lt;&gt;"",ISNUMBER(MATCH(E44,Klanten!$B$6:$B$35,0)),ISNUMBER(INDEX(Klanten!$C$6:$C$35,MATCH(E44,Klanten!$B$6:$B$35,0)))),INDEX(Klanten!$C$6:$C$35,MATCH(E44,Klanten!$B$6:$B$35,0)),Start!$C$8))</f>
        <v/>
      </c>
    </row>
    <row r="45" customFormat="false" ht="15" hidden="false" customHeight="false" outlineLevel="0" collapsed="false">
      <c r="B45" s="39"/>
      <c r="C45" s="40" t="str">
        <f aca="false">IF(B45="","",CHOOSE(WEEKDAY(B45,2),"ma","di","wo","do","vr","za","zo"))</f>
        <v/>
      </c>
      <c r="D45" s="40" t="str">
        <f aca="false">IF(B45="","",_xlfn.ISOWEEKNUM(B45))</f>
        <v/>
      </c>
      <c r="E45" s="6"/>
      <c r="F45" s="41"/>
      <c r="G45" s="6"/>
      <c r="H45" s="42"/>
      <c r="I45" s="43" t="str">
        <f aca="false">IF(OR(H45="",G45&lt;&gt;"Direct"),"",H45*IF(AND(E45&lt;&gt;"",ISNUMBER(MATCH(E45,Klanten!$B$6:$B$35,0)),ISNUMBER(INDEX(Klanten!$C$6:$C$35,MATCH(E45,Klanten!$B$6:$B$35,0)))),INDEX(Klanten!$C$6:$C$35,MATCH(E45,Klanten!$B$6:$B$35,0)),Start!$C$8))</f>
        <v/>
      </c>
    </row>
    <row r="46" customFormat="false" ht="15" hidden="false" customHeight="false" outlineLevel="0" collapsed="false">
      <c r="B46" s="39"/>
      <c r="C46" s="40" t="str">
        <f aca="false">IF(B46="","",CHOOSE(WEEKDAY(B46,2),"ma","di","wo","do","vr","za","zo"))</f>
        <v/>
      </c>
      <c r="D46" s="40" t="str">
        <f aca="false">IF(B46="","",_xlfn.ISOWEEKNUM(B46))</f>
        <v/>
      </c>
      <c r="E46" s="6"/>
      <c r="F46" s="41"/>
      <c r="G46" s="6"/>
      <c r="H46" s="42"/>
      <c r="I46" s="43" t="str">
        <f aca="false">IF(OR(H46="",G46&lt;&gt;"Direct"),"",H46*IF(AND(E46&lt;&gt;"",ISNUMBER(MATCH(E46,Klanten!$B$6:$B$35,0)),ISNUMBER(INDEX(Klanten!$C$6:$C$35,MATCH(E46,Klanten!$B$6:$B$35,0)))),INDEX(Klanten!$C$6:$C$35,MATCH(E46,Klanten!$B$6:$B$35,0)),Start!$C$8))</f>
        <v/>
      </c>
    </row>
    <row r="47" customFormat="false" ht="15" hidden="false" customHeight="false" outlineLevel="0" collapsed="false">
      <c r="B47" s="39"/>
      <c r="C47" s="40" t="str">
        <f aca="false">IF(B47="","",CHOOSE(WEEKDAY(B47,2),"ma","di","wo","do","vr","za","zo"))</f>
        <v/>
      </c>
      <c r="D47" s="40" t="str">
        <f aca="false">IF(B47="","",_xlfn.ISOWEEKNUM(B47))</f>
        <v/>
      </c>
      <c r="E47" s="6"/>
      <c r="F47" s="41"/>
      <c r="G47" s="6"/>
      <c r="H47" s="42"/>
      <c r="I47" s="43" t="str">
        <f aca="false">IF(OR(H47="",G47&lt;&gt;"Direct"),"",H47*IF(AND(E47&lt;&gt;"",ISNUMBER(MATCH(E47,Klanten!$B$6:$B$35,0)),ISNUMBER(INDEX(Klanten!$C$6:$C$35,MATCH(E47,Klanten!$B$6:$B$35,0)))),INDEX(Klanten!$C$6:$C$35,MATCH(E47,Klanten!$B$6:$B$35,0)),Start!$C$8))</f>
        <v/>
      </c>
    </row>
    <row r="48" customFormat="false" ht="15" hidden="false" customHeight="false" outlineLevel="0" collapsed="false">
      <c r="B48" s="39"/>
      <c r="C48" s="40" t="str">
        <f aca="false">IF(B48="","",CHOOSE(WEEKDAY(B48,2),"ma","di","wo","do","vr","za","zo"))</f>
        <v/>
      </c>
      <c r="D48" s="40" t="str">
        <f aca="false">IF(B48="","",_xlfn.ISOWEEKNUM(B48))</f>
        <v/>
      </c>
      <c r="E48" s="6"/>
      <c r="F48" s="41"/>
      <c r="G48" s="6"/>
      <c r="H48" s="42"/>
      <c r="I48" s="43" t="str">
        <f aca="false">IF(OR(H48="",G48&lt;&gt;"Direct"),"",H48*IF(AND(E48&lt;&gt;"",ISNUMBER(MATCH(E48,Klanten!$B$6:$B$35,0)),ISNUMBER(INDEX(Klanten!$C$6:$C$35,MATCH(E48,Klanten!$B$6:$B$35,0)))),INDEX(Klanten!$C$6:$C$35,MATCH(E48,Klanten!$B$6:$B$35,0)),Start!$C$8))</f>
        <v/>
      </c>
    </row>
    <row r="49" customFormat="false" ht="15" hidden="false" customHeight="false" outlineLevel="0" collapsed="false">
      <c r="B49" s="39"/>
      <c r="C49" s="40" t="str">
        <f aca="false">IF(B49="","",CHOOSE(WEEKDAY(B49,2),"ma","di","wo","do","vr","za","zo"))</f>
        <v/>
      </c>
      <c r="D49" s="40" t="str">
        <f aca="false">IF(B49="","",_xlfn.ISOWEEKNUM(B49))</f>
        <v/>
      </c>
      <c r="E49" s="6"/>
      <c r="F49" s="41"/>
      <c r="G49" s="6"/>
      <c r="H49" s="42"/>
      <c r="I49" s="43" t="str">
        <f aca="false">IF(OR(H49="",G49&lt;&gt;"Direct"),"",H49*IF(AND(E49&lt;&gt;"",ISNUMBER(MATCH(E49,Klanten!$B$6:$B$35,0)),ISNUMBER(INDEX(Klanten!$C$6:$C$35,MATCH(E49,Klanten!$B$6:$B$35,0)))),INDEX(Klanten!$C$6:$C$35,MATCH(E49,Klanten!$B$6:$B$35,0)),Start!$C$8))</f>
        <v/>
      </c>
    </row>
    <row r="50" customFormat="false" ht="15" hidden="false" customHeight="false" outlineLevel="0" collapsed="false">
      <c r="B50" s="39"/>
      <c r="C50" s="40" t="str">
        <f aca="false">IF(B50="","",CHOOSE(WEEKDAY(B50,2),"ma","di","wo","do","vr","za","zo"))</f>
        <v/>
      </c>
      <c r="D50" s="40" t="str">
        <f aca="false">IF(B50="","",_xlfn.ISOWEEKNUM(B50))</f>
        <v/>
      </c>
      <c r="E50" s="6"/>
      <c r="F50" s="41"/>
      <c r="G50" s="6"/>
      <c r="H50" s="42"/>
      <c r="I50" s="43" t="str">
        <f aca="false">IF(OR(H50="",G50&lt;&gt;"Direct"),"",H50*IF(AND(E50&lt;&gt;"",ISNUMBER(MATCH(E50,Klanten!$B$6:$B$35,0)),ISNUMBER(INDEX(Klanten!$C$6:$C$35,MATCH(E50,Klanten!$B$6:$B$35,0)))),INDEX(Klanten!$C$6:$C$35,MATCH(E50,Klanten!$B$6:$B$35,0)),Start!$C$8))</f>
        <v/>
      </c>
    </row>
    <row r="51" customFormat="false" ht="15" hidden="false" customHeight="false" outlineLevel="0" collapsed="false">
      <c r="B51" s="39"/>
      <c r="C51" s="40" t="str">
        <f aca="false">IF(B51="","",CHOOSE(WEEKDAY(B51,2),"ma","di","wo","do","vr","za","zo"))</f>
        <v/>
      </c>
      <c r="D51" s="40" t="str">
        <f aca="false">IF(B51="","",_xlfn.ISOWEEKNUM(B51))</f>
        <v/>
      </c>
      <c r="E51" s="6"/>
      <c r="F51" s="41"/>
      <c r="G51" s="6"/>
      <c r="H51" s="42"/>
      <c r="I51" s="43" t="str">
        <f aca="false">IF(OR(H51="",G51&lt;&gt;"Direct"),"",H51*IF(AND(E51&lt;&gt;"",ISNUMBER(MATCH(E51,Klanten!$B$6:$B$35,0)),ISNUMBER(INDEX(Klanten!$C$6:$C$35,MATCH(E51,Klanten!$B$6:$B$35,0)))),INDEX(Klanten!$C$6:$C$35,MATCH(E51,Klanten!$B$6:$B$35,0)),Start!$C$8))</f>
        <v/>
      </c>
    </row>
    <row r="52" customFormat="false" ht="15" hidden="false" customHeight="false" outlineLevel="0" collapsed="false">
      <c r="B52" s="39"/>
      <c r="C52" s="40" t="str">
        <f aca="false">IF(B52="","",CHOOSE(WEEKDAY(B52,2),"ma","di","wo","do","vr","za","zo"))</f>
        <v/>
      </c>
      <c r="D52" s="40" t="str">
        <f aca="false">IF(B52="","",_xlfn.ISOWEEKNUM(B52))</f>
        <v/>
      </c>
      <c r="E52" s="6"/>
      <c r="F52" s="41"/>
      <c r="G52" s="6"/>
      <c r="H52" s="42"/>
      <c r="I52" s="43" t="str">
        <f aca="false">IF(OR(H52="",G52&lt;&gt;"Direct"),"",H52*IF(AND(E52&lt;&gt;"",ISNUMBER(MATCH(E52,Klanten!$B$6:$B$35,0)),ISNUMBER(INDEX(Klanten!$C$6:$C$35,MATCH(E52,Klanten!$B$6:$B$35,0)))),INDEX(Klanten!$C$6:$C$35,MATCH(E52,Klanten!$B$6:$B$35,0)),Start!$C$8))</f>
        <v/>
      </c>
    </row>
    <row r="53" customFormat="false" ht="15" hidden="false" customHeight="false" outlineLevel="0" collapsed="false">
      <c r="B53" s="39"/>
      <c r="C53" s="40" t="str">
        <f aca="false">IF(B53="","",CHOOSE(WEEKDAY(B53,2),"ma","di","wo","do","vr","za","zo"))</f>
        <v/>
      </c>
      <c r="D53" s="40" t="str">
        <f aca="false">IF(B53="","",_xlfn.ISOWEEKNUM(B53))</f>
        <v/>
      </c>
      <c r="E53" s="6"/>
      <c r="F53" s="41"/>
      <c r="G53" s="6"/>
      <c r="H53" s="42"/>
      <c r="I53" s="43" t="str">
        <f aca="false">IF(OR(H53="",G53&lt;&gt;"Direct"),"",H53*IF(AND(E53&lt;&gt;"",ISNUMBER(MATCH(E53,Klanten!$B$6:$B$35,0)),ISNUMBER(INDEX(Klanten!$C$6:$C$35,MATCH(E53,Klanten!$B$6:$B$35,0)))),INDEX(Klanten!$C$6:$C$35,MATCH(E53,Klanten!$B$6:$B$35,0)),Start!$C$8))</f>
        <v/>
      </c>
    </row>
    <row r="54" customFormat="false" ht="15" hidden="false" customHeight="false" outlineLevel="0" collapsed="false">
      <c r="B54" s="39"/>
      <c r="C54" s="40" t="str">
        <f aca="false">IF(B54="","",CHOOSE(WEEKDAY(B54,2),"ma","di","wo","do","vr","za","zo"))</f>
        <v/>
      </c>
      <c r="D54" s="40" t="str">
        <f aca="false">IF(B54="","",_xlfn.ISOWEEKNUM(B54))</f>
        <v/>
      </c>
      <c r="E54" s="6"/>
      <c r="F54" s="41"/>
      <c r="G54" s="6"/>
      <c r="H54" s="42"/>
      <c r="I54" s="43" t="str">
        <f aca="false">IF(OR(H54="",G54&lt;&gt;"Direct"),"",H54*IF(AND(E54&lt;&gt;"",ISNUMBER(MATCH(E54,Klanten!$B$6:$B$35,0)),ISNUMBER(INDEX(Klanten!$C$6:$C$35,MATCH(E54,Klanten!$B$6:$B$35,0)))),INDEX(Klanten!$C$6:$C$35,MATCH(E54,Klanten!$B$6:$B$35,0)),Start!$C$8))</f>
        <v/>
      </c>
    </row>
    <row r="55" customFormat="false" ht="15" hidden="false" customHeight="false" outlineLevel="0" collapsed="false">
      <c r="B55" s="39"/>
      <c r="C55" s="40" t="str">
        <f aca="false">IF(B55="","",CHOOSE(WEEKDAY(B55,2),"ma","di","wo","do","vr","za","zo"))</f>
        <v/>
      </c>
      <c r="D55" s="40" t="str">
        <f aca="false">IF(B55="","",_xlfn.ISOWEEKNUM(B55))</f>
        <v/>
      </c>
      <c r="E55" s="6"/>
      <c r="F55" s="41"/>
      <c r="G55" s="6"/>
      <c r="H55" s="42"/>
      <c r="I55" s="43" t="str">
        <f aca="false">IF(OR(H55="",G55&lt;&gt;"Direct"),"",H55*IF(AND(E55&lt;&gt;"",ISNUMBER(MATCH(E55,Klanten!$B$6:$B$35,0)),ISNUMBER(INDEX(Klanten!$C$6:$C$35,MATCH(E55,Klanten!$B$6:$B$35,0)))),INDEX(Klanten!$C$6:$C$35,MATCH(E55,Klanten!$B$6:$B$35,0)),Start!$C$8))</f>
        <v/>
      </c>
    </row>
    <row r="56" customFormat="false" ht="15" hidden="false" customHeight="false" outlineLevel="0" collapsed="false">
      <c r="B56" s="39"/>
      <c r="C56" s="40" t="str">
        <f aca="false">IF(B56="","",CHOOSE(WEEKDAY(B56,2),"ma","di","wo","do","vr","za","zo"))</f>
        <v/>
      </c>
      <c r="D56" s="40" t="str">
        <f aca="false">IF(B56="","",_xlfn.ISOWEEKNUM(B56))</f>
        <v/>
      </c>
      <c r="E56" s="6"/>
      <c r="F56" s="41"/>
      <c r="G56" s="6"/>
      <c r="H56" s="42"/>
      <c r="I56" s="43" t="str">
        <f aca="false">IF(OR(H56="",G56&lt;&gt;"Direct"),"",H56*IF(AND(E56&lt;&gt;"",ISNUMBER(MATCH(E56,Klanten!$B$6:$B$35,0)),ISNUMBER(INDEX(Klanten!$C$6:$C$35,MATCH(E56,Klanten!$B$6:$B$35,0)))),INDEX(Klanten!$C$6:$C$35,MATCH(E56,Klanten!$B$6:$B$35,0)),Start!$C$8))</f>
        <v/>
      </c>
    </row>
    <row r="57" customFormat="false" ht="15" hidden="false" customHeight="false" outlineLevel="0" collapsed="false">
      <c r="B57" s="39"/>
      <c r="C57" s="40" t="str">
        <f aca="false">IF(B57="","",CHOOSE(WEEKDAY(B57,2),"ma","di","wo","do","vr","za","zo"))</f>
        <v/>
      </c>
      <c r="D57" s="40" t="str">
        <f aca="false">IF(B57="","",_xlfn.ISOWEEKNUM(B57))</f>
        <v/>
      </c>
      <c r="E57" s="6"/>
      <c r="F57" s="41"/>
      <c r="G57" s="6"/>
      <c r="H57" s="42"/>
      <c r="I57" s="43" t="str">
        <f aca="false">IF(OR(H57="",G57&lt;&gt;"Direct"),"",H57*IF(AND(E57&lt;&gt;"",ISNUMBER(MATCH(E57,Klanten!$B$6:$B$35,0)),ISNUMBER(INDEX(Klanten!$C$6:$C$35,MATCH(E57,Klanten!$B$6:$B$35,0)))),INDEX(Klanten!$C$6:$C$35,MATCH(E57,Klanten!$B$6:$B$35,0)),Start!$C$8))</f>
        <v/>
      </c>
    </row>
    <row r="58" customFormat="false" ht="15" hidden="false" customHeight="false" outlineLevel="0" collapsed="false">
      <c r="B58" s="39"/>
      <c r="C58" s="40" t="str">
        <f aca="false">IF(B58="","",CHOOSE(WEEKDAY(B58,2),"ma","di","wo","do","vr","za","zo"))</f>
        <v/>
      </c>
      <c r="D58" s="40" t="str">
        <f aca="false">IF(B58="","",_xlfn.ISOWEEKNUM(B58))</f>
        <v/>
      </c>
      <c r="E58" s="6"/>
      <c r="F58" s="41"/>
      <c r="G58" s="6"/>
      <c r="H58" s="42"/>
      <c r="I58" s="43" t="str">
        <f aca="false">IF(OR(H58="",G58&lt;&gt;"Direct"),"",H58*IF(AND(E58&lt;&gt;"",ISNUMBER(MATCH(E58,Klanten!$B$6:$B$35,0)),ISNUMBER(INDEX(Klanten!$C$6:$C$35,MATCH(E58,Klanten!$B$6:$B$35,0)))),INDEX(Klanten!$C$6:$C$35,MATCH(E58,Klanten!$B$6:$B$35,0)),Start!$C$8))</f>
        <v/>
      </c>
    </row>
    <row r="59" customFormat="false" ht="15" hidden="false" customHeight="false" outlineLevel="0" collapsed="false">
      <c r="B59" s="39"/>
      <c r="C59" s="40" t="str">
        <f aca="false">IF(B59="","",CHOOSE(WEEKDAY(B59,2),"ma","di","wo","do","vr","za","zo"))</f>
        <v/>
      </c>
      <c r="D59" s="40" t="str">
        <f aca="false">IF(B59="","",_xlfn.ISOWEEKNUM(B59))</f>
        <v/>
      </c>
      <c r="E59" s="6"/>
      <c r="F59" s="41"/>
      <c r="G59" s="6"/>
      <c r="H59" s="42"/>
      <c r="I59" s="43" t="str">
        <f aca="false">IF(OR(H59="",G59&lt;&gt;"Direct"),"",H59*IF(AND(E59&lt;&gt;"",ISNUMBER(MATCH(E59,Klanten!$B$6:$B$35,0)),ISNUMBER(INDEX(Klanten!$C$6:$C$35,MATCH(E59,Klanten!$B$6:$B$35,0)))),INDEX(Klanten!$C$6:$C$35,MATCH(E59,Klanten!$B$6:$B$35,0)),Start!$C$8))</f>
        <v/>
      </c>
    </row>
    <row r="60" customFormat="false" ht="15" hidden="false" customHeight="false" outlineLevel="0" collapsed="false">
      <c r="B60" s="39"/>
      <c r="C60" s="40" t="str">
        <f aca="false">IF(B60="","",CHOOSE(WEEKDAY(B60,2),"ma","di","wo","do","vr","za","zo"))</f>
        <v/>
      </c>
      <c r="D60" s="40" t="str">
        <f aca="false">IF(B60="","",_xlfn.ISOWEEKNUM(B60))</f>
        <v/>
      </c>
      <c r="E60" s="6"/>
      <c r="F60" s="41"/>
      <c r="G60" s="6"/>
      <c r="H60" s="42"/>
      <c r="I60" s="43" t="str">
        <f aca="false">IF(OR(H60="",G60&lt;&gt;"Direct"),"",H60*IF(AND(E60&lt;&gt;"",ISNUMBER(MATCH(E60,Klanten!$B$6:$B$35,0)),ISNUMBER(INDEX(Klanten!$C$6:$C$35,MATCH(E60,Klanten!$B$6:$B$35,0)))),INDEX(Klanten!$C$6:$C$35,MATCH(E60,Klanten!$B$6:$B$35,0)),Start!$C$8))</f>
        <v/>
      </c>
    </row>
    <row r="61" customFormat="false" ht="15" hidden="false" customHeight="false" outlineLevel="0" collapsed="false">
      <c r="B61" s="39"/>
      <c r="C61" s="40" t="str">
        <f aca="false">IF(B61="","",CHOOSE(WEEKDAY(B61,2),"ma","di","wo","do","vr","za","zo"))</f>
        <v/>
      </c>
      <c r="D61" s="40" t="str">
        <f aca="false">IF(B61="","",_xlfn.ISOWEEKNUM(B61))</f>
        <v/>
      </c>
      <c r="E61" s="6"/>
      <c r="F61" s="41"/>
      <c r="G61" s="6"/>
      <c r="H61" s="42"/>
      <c r="I61" s="43" t="str">
        <f aca="false">IF(OR(H61="",G61&lt;&gt;"Direct"),"",H61*IF(AND(E61&lt;&gt;"",ISNUMBER(MATCH(E61,Klanten!$B$6:$B$35,0)),ISNUMBER(INDEX(Klanten!$C$6:$C$35,MATCH(E61,Klanten!$B$6:$B$35,0)))),INDEX(Klanten!$C$6:$C$35,MATCH(E61,Klanten!$B$6:$B$35,0)),Start!$C$8))</f>
        <v/>
      </c>
    </row>
    <row r="62" customFormat="false" ht="15" hidden="false" customHeight="false" outlineLevel="0" collapsed="false">
      <c r="B62" s="39"/>
      <c r="C62" s="40" t="str">
        <f aca="false">IF(B62="","",CHOOSE(WEEKDAY(B62,2),"ma","di","wo","do","vr","za","zo"))</f>
        <v/>
      </c>
      <c r="D62" s="40" t="str">
        <f aca="false">IF(B62="","",_xlfn.ISOWEEKNUM(B62))</f>
        <v/>
      </c>
      <c r="E62" s="6"/>
      <c r="F62" s="41"/>
      <c r="G62" s="6"/>
      <c r="H62" s="42"/>
      <c r="I62" s="43" t="str">
        <f aca="false">IF(OR(H62="",G62&lt;&gt;"Direct"),"",H62*IF(AND(E62&lt;&gt;"",ISNUMBER(MATCH(E62,Klanten!$B$6:$B$35,0)),ISNUMBER(INDEX(Klanten!$C$6:$C$35,MATCH(E62,Klanten!$B$6:$B$35,0)))),INDEX(Klanten!$C$6:$C$35,MATCH(E62,Klanten!$B$6:$B$35,0)),Start!$C$8))</f>
        <v/>
      </c>
    </row>
    <row r="63" customFormat="false" ht="15" hidden="false" customHeight="false" outlineLevel="0" collapsed="false">
      <c r="B63" s="39"/>
      <c r="C63" s="40" t="str">
        <f aca="false">IF(B63="","",CHOOSE(WEEKDAY(B63,2),"ma","di","wo","do","vr","za","zo"))</f>
        <v/>
      </c>
      <c r="D63" s="40" t="str">
        <f aca="false">IF(B63="","",_xlfn.ISOWEEKNUM(B63))</f>
        <v/>
      </c>
      <c r="E63" s="6"/>
      <c r="F63" s="41"/>
      <c r="G63" s="6"/>
      <c r="H63" s="42"/>
      <c r="I63" s="43" t="str">
        <f aca="false">IF(OR(H63="",G63&lt;&gt;"Direct"),"",H63*IF(AND(E63&lt;&gt;"",ISNUMBER(MATCH(E63,Klanten!$B$6:$B$35,0)),ISNUMBER(INDEX(Klanten!$C$6:$C$35,MATCH(E63,Klanten!$B$6:$B$35,0)))),INDEX(Klanten!$C$6:$C$35,MATCH(E63,Klanten!$B$6:$B$35,0)),Start!$C$8))</f>
        <v/>
      </c>
    </row>
    <row r="64" customFormat="false" ht="15" hidden="false" customHeight="false" outlineLevel="0" collapsed="false">
      <c r="B64" s="39"/>
      <c r="C64" s="40" t="str">
        <f aca="false">IF(B64="","",CHOOSE(WEEKDAY(B64,2),"ma","di","wo","do","vr","za","zo"))</f>
        <v/>
      </c>
      <c r="D64" s="40" t="str">
        <f aca="false">IF(B64="","",_xlfn.ISOWEEKNUM(B64))</f>
        <v/>
      </c>
      <c r="E64" s="6"/>
      <c r="F64" s="41"/>
      <c r="G64" s="6"/>
      <c r="H64" s="42"/>
      <c r="I64" s="43" t="str">
        <f aca="false">IF(OR(H64="",G64&lt;&gt;"Direct"),"",H64*IF(AND(E64&lt;&gt;"",ISNUMBER(MATCH(E64,Klanten!$B$6:$B$35,0)),ISNUMBER(INDEX(Klanten!$C$6:$C$35,MATCH(E64,Klanten!$B$6:$B$35,0)))),INDEX(Klanten!$C$6:$C$35,MATCH(E64,Klanten!$B$6:$B$35,0)),Start!$C$8))</f>
        <v/>
      </c>
    </row>
    <row r="65" customFormat="false" ht="15" hidden="false" customHeight="false" outlineLevel="0" collapsed="false">
      <c r="B65" s="39"/>
      <c r="C65" s="40" t="str">
        <f aca="false">IF(B65="","",CHOOSE(WEEKDAY(B65,2),"ma","di","wo","do","vr","za","zo"))</f>
        <v/>
      </c>
      <c r="D65" s="40" t="str">
        <f aca="false">IF(B65="","",_xlfn.ISOWEEKNUM(B65))</f>
        <v/>
      </c>
      <c r="E65" s="6"/>
      <c r="F65" s="41"/>
      <c r="G65" s="6"/>
      <c r="H65" s="42"/>
      <c r="I65" s="43" t="str">
        <f aca="false">IF(OR(H65="",G65&lt;&gt;"Direct"),"",H65*IF(AND(E65&lt;&gt;"",ISNUMBER(MATCH(E65,Klanten!$B$6:$B$35,0)),ISNUMBER(INDEX(Klanten!$C$6:$C$35,MATCH(E65,Klanten!$B$6:$B$35,0)))),INDEX(Klanten!$C$6:$C$35,MATCH(E65,Klanten!$B$6:$B$35,0)),Start!$C$8))</f>
        <v/>
      </c>
    </row>
    <row r="66" customFormat="false" ht="15" hidden="false" customHeight="false" outlineLevel="0" collapsed="false">
      <c r="B66" s="39"/>
      <c r="C66" s="40" t="str">
        <f aca="false">IF(B66="","",CHOOSE(WEEKDAY(B66,2),"ma","di","wo","do","vr","za","zo"))</f>
        <v/>
      </c>
      <c r="D66" s="40" t="str">
        <f aca="false">IF(B66="","",_xlfn.ISOWEEKNUM(B66))</f>
        <v/>
      </c>
      <c r="E66" s="6"/>
      <c r="F66" s="41"/>
      <c r="G66" s="6"/>
      <c r="H66" s="42"/>
      <c r="I66" s="43" t="str">
        <f aca="false">IF(OR(H66="",G66&lt;&gt;"Direct"),"",H66*IF(AND(E66&lt;&gt;"",ISNUMBER(MATCH(E66,Klanten!$B$6:$B$35,0)),ISNUMBER(INDEX(Klanten!$C$6:$C$35,MATCH(E66,Klanten!$B$6:$B$35,0)))),INDEX(Klanten!$C$6:$C$35,MATCH(E66,Klanten!$B$6:$B$35,0)),Start!$C$8))</f>
        <v/>
      </c>
    </row>
    <row r="67" customFormat="false" ht="15" hidden="false" customHeight="false" outlineLevel="0" collapsed="false">
      <c r="B67" s="39"/>
      <c r="C67" s="40" t="str">
        <f aca="false">IF(B67="","",CHOOSE(WEEKDAY(B67,2),"ma","di","wo","do","vr","za","zo"))</f>
        <v/>
      </c>
      <c r="D67" s="40" t="str">
        <f aca="false">IF(B67="","",_xlfn.ISOWEEKNUM(B67))</f>
        <v/>
      </c>
      <c r="E67" s="6"/>
      <c r="F67" s="41"/>
      <c r="G67" s="6"/>
      <c r="H67" s="42"/>
      <c r="I67" s="43" t="str">
        <f aca="false">IF(OR(H67="",G67&lt;&gt;"Direct"),"",H67*IF(AND(E67&lt;&gt;"",ISNUMBER(MATCH(E67,Klanten!$B$6:$B$35,0)),ISNUMBER(INDEX(Klanten!$C$6:$C$35,MATCH(E67,Klanten!$B$6:$B$35,0)))),INDEX(Klanten!$C$6:$C$35,MATCH(E67,Klanten!$B$6:$B$35,0)),Start!$C$8))</f>
        <v/>
      </c>
    </row>
    <row r="68" customFormat="false" ht="15" hidden="false" customHeight="false" outlineLevel="0" collapsed="false">
      <c r="B68" s="39"/>
      <c r="C68" s="40" t="str">
        <f aca="false">IF(B68="","",CHOOSE(WEEKDAY(B68,2),"ma","di","wo","do","vr","za","zo"))</f>
        <v/>
      </c>
      <c r="D68" s="40" t="str">
        <f aca="false">IF(B68="","",_xlfn.ISOWEEKNUM(B68))</f>
        <v/>
      </c>
      <c r="E68" s="6"/>
      <c r="F68" s="41"/>
      <c r="G68" s="6"/>
      <c r="H68" s="42"/>
      <c r="I68" s="43" t="str">
        <f aca="false">IF(OR(H68="",G68&lt;&gt;"Direct"),"",H68*IF(AND(E68&lt;&gt;"",ISNUMBER(MATCH(E68,Klanten!$B$6:$B$35,0)),ISNUMBER(INDEX(Klanten!$C$6:$C$35,MATCH(E68,Klanten!$B$6:$B$35,0)))),INDEX(Klanten!$C$6:$C$35,MATCH(E68,Klanten!$B$6:$B$35,0)),Start!$C$8))</f>
        <v/>
      </c>
    </row>
    <row r="69" customFormat="false" ht="15" hidden="false" customHeight="false" outlineLevel="0" collapsed="false">
      <c r="B69" s="39"/>
      <c r="C69" s="40" t="str">
        <f aca="false">IF(B69="","",CHOOSE(WEEKDAY(B69,2),"ma","di","wo","do","vr","za","zo"))</f>
        <v/>
      </c>
      <c r="D69" s="40" t="str">
        <f aca="false">IF(B69="","",_xlfn.ISOWEEKNUM(B69))</f>
        <v/>
      </c>
      <c r="E69" s="6"/>
      <c r="F69" s="41"/>
      <c r="G69" s="6"/>
      <c r="H69" s="42"/>
      <c r="I69" s="43" t="str">
        <f aca="false">IF(OR(H69="",G69&lt;&gt;"Direct"),"",H69*IF(AND(E69&lt;&gt;"",ISNUMBER(MATCH(E69,Klanten!$B$6:$B$35,0)),ISNUMBER(INDEX(Klanten!$C$6:$C$35,MATCH(E69,Klanten!$B$6:$B$35,0)))),INDEX(Klanten!$C$6:$C$35,MATCH(E69,Klanten!$B$6:$B$35,0)),Start!$C$8))</f>
        <v/>
      </c>
    </row>
    <row r="70" customFormat="false" ht="15" hidden="false" customHeight="false" outlineLevel="0" collapsed="false">
      <c r="B70" s="39"/>
      <c r="C70" s="40" t="str">
        <f aca="false">IF(B70="","",CHOOSE(WEEKDAY(B70,2),"ma","di","wo","do","vr","za","zo"))</f>
        <v/>
      </c>
      <c r="D70" s="40" t="str">
        <f aca="false">IF(B70="","",_xlfn.ISOWEEKNUM(B70))</f>
        <v/>
      </c>
      <c r="E70" s="6"/>
      <c r="F70" s="41"/>
      <c r="G70" s="6"/>
      <c r="H70" s="42"/>
      <c r="I70" s="43" t="str">
        <f aca="false">IF(OR(H70="",G70&lt;&gt;"Direct"),"",H70*IF(AND(E70&lt;&gt;"",ISNUMBER(MATCH(E70,Klanten!$B$6:$B$35,0)),ISNUMBER(INDEX(Klanten!$C$6:$C$35,MATCH(E70,Klanten!$B$6:$B$35,0)))),INDEX(Klanten!$C$6:$C$35,MATCH(E70,Klanten!$B$6:$B$35,0)),Start!$C$8))</f>
        <v/>
      </c>
    </row>
    <row r="71" customFormat="false" ht="15" hidden="false" customHeight="false" outlineLevel="0" collapsed="false">
      <c r="B71" s="39"/>
      <c r="C71" s="40" t="str">
        <f aca="false">IF(B71="","",CHOOSE(WEEKDAY(B71,2),"ma","di","wo","do","vr","za","zo"))</f>
        <v/>
      </c>
      <c r="D71" s="40" t="str">
        <f aca="false">IF(B71="","",_xlfn.ISOWEEKNUM(B71))</f>
        <v/>
      </c>
      <c r="E71" s="6"/>
      <c r="F71" s="41"/>
      <c r="G71" s="6"/>
      <c r="H71" s="42"/>
      <c r="I71" s="43" t="str">
        <f aca="false">IF(OR(H71="",G71&lt;&gt;"Direct"),"",H71*IF(AND(E71&lt;&gt;"",ISNUMBER(MATCH(E71,Klanten!$B$6:$B$35,0)),ISNUMBER(INDEX(Klanten!$C$6:$C$35,MATCH(E71,Klanten!$B$6:$B$35,0)))),INDEX(Klanten!$C$6:$C$35,MATCH(E71,Klanten!$B$6:$B$35,0)),Start!$C$8))</f>
        <v/>
      </c>
    </row>
    <row r="72" customFormat="false" ht="15" hidden="false" customHeight="false" outlineLevel="0" collapsed="false">
      <c r="B72" s="39"/>
      <c r="C72" s="40" t="str">
        <f aca="false">IF(B72="","",CHOOSE(WEEKDAY(B72,2),"ma","di","wo","do","vr","za","zo"))</f>
        <v/>
      </c>
      <c r="D72" s="40" t="str">
        <f aca="false">IF(B72="","",_xlfn.ISOWEEKNUM(B72))</f>
        <v/>
      </c>
      <c r="E72" s="6"/>
      <c r="F72" s="41"/>
      <c r="G72" s="6"/>
      <c r="H72" s="42"/>
      <c r="I72" s="43" t="str">
        <f aca="false">IF(OR(H72="",G72&lt;&gt;"Direct"),"",H72*IF(AND(E72&lt;&gt;"",ISNUMBER(MATCH(E72,Klanten!$B$6:$B$35,0)),ISNUMBER(INDEX(Klanten!$C$6:$C$35,MATCH(E72,Klanten!$B$6:$B$35,0)))),INDEX(Klanten!$C$6:$C$35,MATCH(E72,Klanten!$B$6:$B$35,0)),Start!$C$8))</f>
        <v/>
      </c>
    </row>
    <row r="73" customFormat="false" ht="15" hidden="false" customHeight="false" outlineLevel="0" collapsed="false">
      <c r="B73" s="39"/>
      <c r="C73" s="40" t="str">
        <f aca="false">IF(B73="","",CHOOSE(WEEKDAY(B73,2),"ma","di","wo","do","vr","za","zo"))</f>
        <v/>
      </c>
      <c r="D73" s="40" t="str">
        <f aca="false">IF(B73="","",_xlfn.ISOWEEKNUM(B73))</f>
        <v/>
      </c>
      <c r="E73" s="6"/>
      <c r="F73" s="41"/>
      <c r="G73" s="6"/>
      <c r="H73" s="42"/>
      <c r="I73" s="43" t="str">
        <f aca="false">IF(OR(H73="",G73&lt;&gt;"Direct"),"",H73*IF(AND(E73&lt;&gt;"",ISNUMBER(MATCH(E73,Klanten!$B$6:$B$35,0)),ISNUMBER(INDEX(Klanten!$C$6:$C$35,MATCH(E73,Klanten!$B$6:$B$35,0)))),INDEX(Klanten!$C$6:$C$35,MATCH(E73,Klanten!$B$6:$B$35,0)),Start!$C$8))</f>
        <v/>
      </c>
    </row>
    <row r="74" customFormat="false" ht="15" hidden="false" customHeight="false" outlineLevel="0" collapsed="false">
      <c r="B74" s="39"/>
      <c r="C74" s="40" t="str">
        <f aca="false">IF(B74="","",CHOOSE(WEEKDAY(B74,2),"ma","di","wo","do","vr","za","zo"))</f>
        <v/>
      </c>
      <c r="D74" s="40" t="str">
        <f aca="false">IF(B74="","",_xlfn.ISOWEEKNUM(B74))</f>
        <v/>
      </c>
      <c r="E74" s="6"/>
      <c r="F74" s="41"/>
      <c r="G74" s="6"/>
      <c r="H74" s="42"/>
      <c r="I74" s="43" t="str">
        <f aca="false">IF(OR(H74="",G74&lt;&gt;"Direct"),"",H74*IF(AND(E74&lt;&gt;"",ISNUMBER(MATCH(E74,Klanten!$B$6:$B$35,0)),ISNUMBER(INDEX(Klanten!$C$6:$C$35,MATCH(E74,Klanten!$B$6:$B$35,0)))),INDEX(Klanten!$C$6:$C$35,MATCH(E74,Klanten!$B$6:$B$35,0)),Start!$C$8))</f>
        <v/>
      </c>
    </row>
    <row r="75" customFormat="false" ht="15" hidden="false" customHeight="false" outlineLevel="0" collapsed="false">
      <c r="B75" s="39"/>
      <c r="C75" s="40" t="str">
        <f aca="false">IF(B75="","",CHOOSE(WEEKDAY(B75,2),"ma","di","wo","do","vr","za","zo"))</f>
        <v/>
      </c>
      <c r="D75" s="40" t="str">
        <f aca="false">IF(B75="","",_xlfn.ISOWEEKNUM(B75))</f>
        <v/>
      </c>
      <c r="E75" s="6"/>
      <c r="F75" s="41"/>
      <c r="G75" s="6"/>
      <c r="H75" s="42"/>
      <c r="I75" s="43" t="str">
        <f aca="false">IF(OR(H75="",G75&lt;&gt;"Direct"),"",H75*IF(AND(E75&lt;&gt;"",ISNUMBER(MATCH(E75,Klanten!$B$6:$B$35,0)),ISNUMBER(INDEX(Klanten!$C$6:$C$35,MATCH(E75,Klanten!$B$6:$B$35,0)))),INDEX(Klanten!$C$6:$C$35,MATCH(E75,Klanten!$B$6:$B$35,0)),Start!$C$8))</f>
        <v/>
      </c>
    </row>
    <row r="76" customFormat="false" ht="15" hidden="false" customHeight="false" outlineLevel="0" collapsed="false">
      <c r="B76" s="39"/>
      <c r="C76" s="40" t="str">
        <f aca="false">IF(B76="","",CHOOSE(WEEKDAY(B76,2),"ma","di","wo","do","vr","za","zo"))</f>
        <v/>
      </c>
      <c r="D76" s="40" t="str">
        <f aca="false">IF(B76="","",_xlfn.ISOWEEKNUM(B76))</f>
        <v/>
      </c>
      <c r="E76" s="6"/>
      <c r="F76" s="41"/>
      <c r="G76" s="6"/>
      <c r="H76" s="42"/>
      <c r="I76" s="43" t="str">
        <f aca="false">IF(OR(H76="",G76&lt;&gt;"Direct"),"",H76*IF(AND(E76&lt;&gt;"",ISNUMBER(MATCH(E76,Klanten!$B$6:$B$35,0)),ISNUMBER(INDEX(Klanten!$C$6:$C$35,MATCH(E76,Klanten!$B$6:$B$35,0)))),INDEX(Klanten!$C$6:$C$35,MATCH(E76,Klanten!$B$6:$B$35,0)),Start!$C$8))</f>
        <v/>
      </c>
    </row>
    <row r="77" customFormat="false" ht="15" hidden="false" customHeight="false" outlineLevel="0" collapsed="false">
      <c r="B77" s="39"/>
      <c r="C77" s="40" t="str">
        <f aca="false">IF(B77="","",CHOOSE(WEEKDAY(B77,2),"ma","di","wo","do","vr","za","zo"))</f>
        <v/>
      </c>
      <c r="D77" s="40" t="str">
        <f aca="false">IF(B77="","",_xlfn.ISOWEEKNUM(B77))</f>
        <v/>
      </c>
      <c r="E77" s="6"/>
      <c r="F77" s="41"/>
      <c r="G77" s="6"/>
      <c r="H77" s="42"/>
      <c r="I77" s="43" t="str">
        <f aca="false">IF(OR(H77="",G77&lt;&gt;"Direct"),"",H77*IF(AND(E77&lt;&gt;"",ISNUMBER(MATCH(E77,Klanten!$B$6:$B$35,0)),ISNUMBER(INDEX(Klanten!$C$6:$C$35,MATCH(E77,Klanten!$B$6:$B$35,0)))),INDEX(Klanten!$C$6:$C$35,MATCH(E77,Klanten!$B$6:$B$35,0)),Start!$C$8))</f>
        <v/>
      </c>
    </row>
    <row r="78" customFormat="false" ht="15" hidden="false" customHeight="false" outlineLevel="0" collapsed="false">
      <c r="B78" s="39"/>
      <c r="C78" s="40" t="str">
        <f aca="false">IF(B78="","",CHOOSE(WEEKDAY(B78,2),"ma","di","wo","do","vr","za","zo"))</f>
        <v/>
      </c>
      <c r="D78" s="40" t="str">
        <f aca="false">IF(B78="","",_xlfn.ISOWEEKNUM(B78))</f>
        <v/>
      </c>
      <c r="E78" s="6"/>
      <c r="F78" s="41"/>
      <c r="G78" s="6"/>
      <c r="H78" s="42"/>
      <c r="I78" s="43" t="str">
        <f aca="false">IF(OR(H78="",G78&lt;&gt;"Direct"),"",H78*IF(AND(E78&lt;&gt;"",ISNUMBER(MATCH(E78,Klanten!$B$6:$B$35,0)),ISNUMBER(INDEX(Klanten!$C$6:$C$35,MATCH(E78,Klanten!$B$6:$B$35,0)))),INDEX(Klanten!$C$6:$C$35,MATCH(E78,Klanten!$B$6:$B$35,0)),Start!$C$8))</f>
        <v/>
      </c>
    </row>
    <row r="79" customFormat="false" ht="15" hidden="false" customHeight="false" outlineLevel="0" collapsed="false">
      <c r="B79" s="39"/>
      <c r="C79" s="40" t="str">
        <f aca="false">IF(B79="","",CHOOSE(WEEKDAY(B79,2),"ma","di","wo","do","vr","za","zo"))</f>
        <v/>
      </c>
      <c r="D79" s="40" t="str">
        <f aca="false">IF(B79="","",_xlfn.ISOWEEKNUM(B79))</f>
        <v/>
      </c>
      <c r="E79" s="6"/>
      <c r="F79" s="41"/>
      <c r="G79" s="6"/>
      <c r="H79" s="42"/>
      <c r="I79" s="43" t="str">
        <f aca="false">IF(OR(H79="",G79&lt;&gt;"Direct"),"",H79*IF(AND(E79&lt;&gt;"",ISNUMBER(MATCH(E79,Klanten!$B$6:$B$35,0)),ISNUMBER(INDEX(Klanten!$C$6:$C$35,MATCH(E79,Klanten!$B$6:$B$35,0)))),INDEX(Klanten!$C$6:$C$35,MATCH(E79,Klanten!$B$6:$B$35,0)),Start!$C$8))</f>
        <v/>
      </c>
    </row>
    <row r="80" customFormat="false" ht="15" hidden="false" customHeight="false" outlineLevel="0" collapsed="false">
      <c r="B80" s="39"/>
      <c r="C80" s="40" t="str">
        <f aca="false">IF(B80="","",CHOOSE(WEEKDAY(B80,2),"ma","di","wo","do","vr","za","zo"))</f>
        <v/>
      </c>
      <c r="D80" s="40" t="str">
        <f aca="false">IF(B80="","",_xlfn.ISOWEEKNUM(B80))</f>
        <v/>
      </c>
      <c r="E80" s="6"/>
      <c r="F80" s="41"/>
      <c r="G80" s="6"/>
      <c r="H80" s="42"/>
      <c r="I80" s="43" t="str">
        <f aca="false">IF(OR(H80="",G80&lt;&gt;"Direct"),"",H80*IF(AND(E80&lt;&gt;"",ISNUMBER(MATCH(E80,Klanten!$B$6:$B$35,0)),ISNUMBER(INDEX(Klanten!$C$6:$C$35,MATCH(E80,Klanten!$B$6:$B$35,0)))),INDEX(Klanten!$C$6:$C$35,MATCH(E80,Klanten!$B$6:$B$35,0)),Start!$C$8))</f>
        <v/>
      </c>
    </row>
    <row r="81" customFormat="false" ht="15" hidden="false" customHeight="false" outlineLevel="0" collapsed="false">
      <c r="B81" s="39"/>
      <c r="C81" s="40" t="str">
        <f aca="false">IF(B81="","",CHOOSE(WEEKDAY(B81,2),"ma","di","wo","do","vr","za","zo"))</f>
        <v/>
      </c>
      <c r="D81" s="40" t="str">
        <f aca="false">IF(B81="","",_xlfn.ISOWEEKNUM(B81))</f>
        <v/>
      </c>
      <c r="E81" s="6"/>
      <c r="F81" s="41"/>
      <c r="G81" s="6"/>
      <c r="H81" s="42"/>
      <c r="I81" s="43" t="str">
        <f aca="false">IF(OR(H81="",G81&lt;&gt;"Direct"),"",H81*IF(AND(E81&lt;&gt;"",ISNUMBER(MATCH(E81,Klanten!$B$6:$B$35,0)),ISNUMBER(INDEX(Klanten!$C$6:$C$35,MATCH(E81,Klanten!$B$6:$B$35,0)))),INDEX(Klanten!$C$6:$C$35,MATCH(E81,Klanten!$B$6:$B$35,0)),Start!$C$8))</f>
        <v/>
      </c>
    </row>
    <row r="82" customFormat="false" ht="15" hidden="false" customHeight="false" outlineLevel="0" collapsed="false">
      <c r="B82" s="39"/>
      <c r="C82" s="40" t="str">
        <f aca="false">IF(B82="","",CHOOSE(WEEKDAY(B82,2),"ma","di","wo","do","vr","za","zo"))</f>
        <v/>
      </c>
      <c r="D82" s="40" t="str">
        <f aca="false">IF(B82="","",_xlfn.ISOWEEKNUM(B82))</f>
        <v/>
      </c>
      <c r="E82" s="6"/>
      <c r="F82" s="41"/>
      <c r="G82" s="6"/>
      <c r="H82" s="42"/>
      <c r="I82" s="43" t="str">
        <f aca="false">IF(OR(H82="",G82&lt;&gt;"Direct"),"",H82*IF(AND(E82&lt;&gt;"",ISNUMBER(MATCH(E82,Klanten!$B$6:$B$35,0)),ISNUMBER(INDEX(Klanten!$C$6:$C$35,MATCH(E82,Klanten!$B$6:$B$35,0)))),INDEX(Klanten!$C$6:$C$35,MATCH(E82,Klanten!$B$6:$B$35,0)),Start!$C$8))</f>
        <v/>
      </c>
    </row>
    <row r="83" customFormat="false" ht="15" hidden="false" customHeight="false" outlineLevel="0" collapsed="false">
      <c r="B83" s="39"/>
      <c r="C83" s="40" t="str">
        <f aca="false">IF(B83="","",CHOOSE(WEEKDAY(B83,2),"ma","di","wo","do","vr","za","zo"))</f>
        <v/>
      </c>
      <c r="D83" s="40" t="str">
        <f aca="false">IF(B83="","",_xlfn.ISOWEEKNUM(B83))</f>
        <v/>
      </c>
      <c r="E83" s="6"/>
      <c r="F83" s="41"/>
      <c r="G83" s="6"/>
      <c r="H83" s="42"/>
      <c r="I83" s="43" t="str">
        <f aca="false">IF(OR(H83="",G83&lt;&gt;"Direct"),"",H83*IF(AND(E83&lt;&gt;"",ISNUMBER(MATCH(E83,Klanten!$B$6:$B$35,0)),ISNUMBER(INDEX(Klanten!$C$6:$C$35,MATCH(E83,Klanten!$B$6:$B$35,0)))),INDEX(Klanten!$C$6:$C$35,MATCH(E83,Klanten!$B$6:$B$35,0)),Start!$C$8))</f>
        <v/>
      </c>
    </row>
    <row r="84" customFormat="false" ht="15" hidden="false" customHeight="false" outlineLevel="0" collapsed="false">
      <c r="B84" s="39"/>
      <c r="C84" s="40" t="str">
        <f aca="false">IF(B84="","",CHOOSE(WEEKDAY(B84,2),"ma","di","wo","do","vr","za","zo"))</f>
        <v/>
      </c>
      <c r="D84" s="40" t="str">
        <f aca="false">IF(B84="","",_xlfn.ISOWEEKNUM(B84))</f>
        <v/>
      </c>
      <c r="E84" s="6"/>
      <c r="F84" s="41"/>
      <c r="G84" s="6"/>
      <c r="H84" s="42"/>
      <c r="I84" s="43" t="str">
        <f aca="false">IF(OR(H84="",G84&lt;&gt;"Direct"),"",H84*IF(AND(E84&lt;&gt;"",ISNUMBER(MATCH(E84,Klanten!$B$6:$B$35,0)),ISNUMBER(INDEX(Klanten!$C$6:$C$35,MATCH(E84,Klanten!$B$6:$B$35,0)))),INDEX(Klanten!$C$6:$C$35,MATCH(E84,Klanten!$B$6:$B$35,0)),Start!$C$8))</f>
        <v/>
      </c>
    </row>
    <row r="85" customFormat="false" ht="15" hidden="false" customHeight="false" outlineLevel="0" collapsed="false">
      <c r="B85" s="39"/>
      <c r="C85" s="40" t="str">
        <f aca="false">IF(B85="","",CHOOSE(WEEKDAY(B85,2),"ma","di","wo","do","vr","za","zo"))</f>
        <v/>
      </c>
      <c r="D85" s="40" t="str">
        <f aca="false">IF(B85="","",_xlfn.ISOWEEKNUM(B85))</f>
        <v/>
      </c>
      <c r="E85" s="6"/>
      <c r="F85" s="41"/>
      <c r="G85" s="6"/>
      <c r="H85" s="42"/>
      <c r="I85" s="43" t="str">
        <f aca="false">IF(OR(H85="",G85&lt;&gt;"Direct"),"",H85*IF(AND(E85&lt;&gt;"",ISNUMBER(MATCH(E85,Klanten!$B$6:$B$35,0)),ISNUMBER(INDEX(Klanten!$C$6:$C$35,MATCH(E85,Klanten!$B$6:$B$35,0)))),INDEX(Klanten!$C$6:$C$35,MATCH(E85,Klanten!$B$6:$B$35,0)),Start!$C$8))</f>
        <v/>
      </c>
    </row>
    <row r="86" customFormat="false" ht="15" hidden="false" customHeight="false" outlineLevel="0" collapsed="false">
      <c r="B86" s="39"/>
      <c r="C86" s="40" t="str">
        <f aca="false">IF(B86="","",CHOOSE(WEEKDAY(B86,2),"ma","di","wo","do","vr","za","zo"))</f>
        <v/>
      </c>
      <c r="D86" s="40" t="str">
        <f aca="false">IF(B86="","",_xlfn.ISOWEEKNUM(B86))</f>
        <v/>
      </c>
      <c r="E86" s="6"/>
      <c r="F86" s="41"/>
      <c r="G86" s="6"/>
      <c r="H86" s="42"/>
      <c r="I86" s="43" t="str">
        <f aca="false">IF(OR(H86="",G86&lt;&gt;"Direct"),"",H86*IF(AND(E86&lt;&gt;"",ISNUMBER(MATCH(E86,Klanten!$B$6:$B$35,0)),ISNUMBER(INDEX(Klanten!$C$6:$C$35,MATCH(E86,Klanten!$B$6:$B$35,0)))),INDEX(Klanten!$C$6:$C$35,MATCH(E86,Klanten!$B$6:$B$35,0)),Start!$C$8))</f>
        <v/>
      </c>
    </row>
    <row r="87" customFormat="false" ht="15" hidden="false" customHeight="false" outlineLevel="0" collapsed="false">
      <c r="B87" s="39"/>
      <c r="C87" s="40" t="str">
        <f aca="false">IF(B87="","",CHOOSE(WEEKDAY(B87,2),"ma","di","wo","do","vr","za","zo"))</f>
        <v/>
      </c>
      <c r="D87" s="40" t="str">
        <f aca="false">IF(B87="","",_xlfn.ISOWEEKNUM(B87))</f>
        <v/>
      </c>
      <c r="E87" s="6"/>
      <c r="F87" s="41"/>
      <c r="G87" s="6"/>
      <c r="H87" s="42"/>
      <c r="I87" s="43" t="str">
        <f aca="false">IF(OR(H87="",G87&lt;&gt;"Direct"),"",H87*IF(AND(E87&lt;&gt;"",ISNUMBER(MATCH(E87,Klanten!$B$6:$B$35,0)),ISNUMBER(INDEX(Klanten!$C$6:$C$35,MATCH(E87,Klanten!$B$6:$B$35,0)))),INDEX(Klanten!$C$6:$C$35,MATCH(E87,Klanten!$B$6:$B$35,0)),Start!$C$8))</f>
        <v/>
      </c>
    </row>
    <row r="88" customFormat="false" ht="15" hidden="false" customHeight="false" outlineLevel="0" collapsed="false">
      <c r="B88" s="39"/>
      <c r="C88" s="40" t="str">
        <f aca="false">IF(B88="","",CHOOSE(WEEKDAY(B88,2),"ma","di","wo","do","vr","za","zo"))</f>
        <v/>
      </c>
      <c r="D88" s="40" t="str">
        <f aca="false">IF(B88="","",_xlfn.ISOWEEKNUM(B88))</f>
        <v/>
      </c>
      <c r="E88" s="6"/>
      <c r="F88" s="41"/>
      <c r="G88" s="6"/>
      <c r="H88" s="42"/>
      <c r="I88" s="43" t="str">
        <f aca="false">IF(OR(H88="",G88&lt;&gt;"Direct"),"",H88*IF(AND(E88&lt;&gt;"",ISNUMBER(MATCH(E88,Klanten!$B$6:$B$35,0)),ISNUMBER(INDEX(Klanten!$C$6:$C$35,MATCH(E88,Klanten!$B$6:$B$35,0)))),INDEX(Klanten!$C$6:$C$35,MATCH(E88,Klanten!$B$6:$B$35,0)),Start!$C$8))</f>
        <v/>
      </c>
    </row>
    <row r="89" customFormat="false" ht="15" hidden="false" customHeight="false" outlineLevel="0" collapsed="false">
      <c r="B89" s="39"/>
      <c r="C89" s="40" t="str">
        <f aca="false">IF(B89="","",CHOOSE(WEEKDAY(B89,2),"ma","di","wo","do","vr","za","zo"))</f>
        <v/>
      </c>
      <c r="D89" s="40" t="str">
        <f aca="false">IF(B89="","",_xlfn.ISOWEEKNUM(B89))</f>
        <v/>
      </c>
      <c r="E89" s="6"/>
      <c r="F89" s="41"/>
      <c r="G89" s="6"/>
      <c r="H89" s="42"/>
      <c r="I89" s="43" t="str">
        <f aca="false">IF(OR(H89="",G89&lt;&gt;"Direct"),"",H89*IF(AND(E89&lt;&gt;"",ISNUMBER(MATCH(E89,Klanten!$B$6:$B$35,0)),ISNUMBER(INDEX(Klanten!$C$6:$C$35,MATCH(E89,Klanten!$B$6:$B$35,0)))),INDEX(Klanten!$C$6:$C$35,MATCH(E89,Klanten!$B$6:$B$35,0)),Start!$C$8))</f>
        <v/>
      </c>
    </row>
    <row r="90" customFormat="false" ht="15" hidden="false" customHeight="false" outlineLevel="0" collapsed="false">
      <c r="B90" s="39"/>
      <c r="C90" s="40" t="str">
        <f aca="false">IF(B90="","",CHOOSE(WEEKDAY(B90,2),"ma","di","wo","do","vr","za","zo"))</f>
        <v/>
      </c>
      <c r="D90" s="40" t="str">
        <f aca="false">IF(B90="","",_xlfn.ISOWEEKNUM(B90))</f>
        <v/>
      </c>
      <c r="E90" s="6"/>
      <c r="F90" s="41"/>
      <c r="G90" s="6"/>
      <c r="H90" s="42"/>
      <c r="I90" s="43" t="str">
        <f aca="false">IF(OR(H90="",G90&lt;&gt;"Direct"),"",H90*IF(AND(E90&lt;&gt;"",ISNUMBER(MATCH(E90,Klanten!$B$6:$B$35,0)),ISNUMBER(INDEX(Klanten!$C$6:$C$35,MATCH(E90,Klanten!$B$6:$B$35,0)))),INDEX(Klanten!$C$6:$C$35,MATCH(E90,Klanten!$B$6:$B$35,0)),Start!$C$8))</f>
        <v/>
      </c>
    </row>
    <row r="91" customFormat="false" ht="15" hidden="false" customHeight="false" outlineLevel="0" collapsed="false">
      <c r="B91" s="39"/>
      <c r="C91" s="40" t="str">
        <f aca="false">IF(B91="","",CHOOSE(WEEKDAY(B91,2),"ma","di","wo","do","vr","za","zo"))</f>
        <v/>
      </c>
      <c r="D91" s="40" t="str">
        <f aca="false">IF(B91="","",_xlfn.ISOWEEKNUM(B91))</f>
        <v/>
      </c>
      <c r="E91" s="6"/>
      <c r="F91" s="41"/>
      <c r="G91" s="6"/>
      <c r="H91" s="42"/>
      <c r="I91" s="43" t="str">
        <f aca="false">IF(OR(H91="",G91&lt;&gt;"Direct"),"",H91*IF(AND(E91&lt;&gt;"",ISNUMBER(MATCH(E91,Klanten!$B$6:$B$35,0)),ISNUMBER(INDEX(Klanten!$C$6:$C$35,MATCH(E91,Klanten!$B$6:$B$35,0)))),INDEX(Klanten!$C$6:$C$35,MATCH(E91,Klanten!$B$6:$B$35,0)),Start!$C$8))</f>
        <v/>
      </c>
    </row>
    <row r="92" customFormat="false" ht="15" hidden="false" customHeight="false" outlineLevel="0" collapsed="false">
      <c r="B92" s="39"/>
      <c r="C92" s="40" t="str">
        <f aca="false">IF(B92="","",CHOOSE(WEEKDAY(B92,2),"ma","di","wo","do","vr","za","zo"))</f>
        <v/>
      </c>
      <c r="D92" s="40" t="str">
        <f aca="false">IF(B92="","",_xlfn.ISOWEEKNUM(B92))</f>
        <v/>
      </c>
      <c r="E92" s="6"/>
      <c r="F92" s="41"/>
      <c r="G92" s="6"/>
      <c r="H92" s="42"/>
      <c r="I92" s="43" t="str">
        <f aca="false">IF(OR(H92="",G92&lt;&gt;"Direct"),"",H92*IF(AND(E92&lt;&gt;"",ISNUMBER(MATCH(E92,Klanten!$B$6:$B$35,0)),ISNUMBER(INDEX(Klanten!$C$6:$C$35,MATCH(E92,Klanten!$B$6:$B$35,0)))),INDEX(Klanten!$C$6:$C$35,MATCH(E92,Klanten!$B$6:$B$35,0)),Start!$C$8))</f>
        <v/>
      </c>
    </row>
    <row r="93" customFormat="false" ht="15" hidden="false" customHeight="false" outlineLevel="0" collapsed="false">
      <c r="B93" s="39"/>
      <c r="C93" s="40" t="str">
        <f aca="false">IF(B93="","",CHOOSE(WEEKDAY(B93,2),"ma","di","wo","do","vr","za","zo"))</f>
        <v/>
      </c>
      <c r="D93" s="40" t="str">
        <f aca="false">IF(B93="","",_xlfn.ISOWEEKNUM(B93))</f>
        <v/>
      </c>
      <c r="E93" s="6"/>
      <c r="F93" s="41"/>
      <c r="G93" s="6"/>
      <c r="H93" s="42"/>
      <c r="I93" s="43" t="str">
        <f aca="false">IF(OR(H93="",G93&lt;&gt;"Direct"),"",H93*IF(AND(E93&lt;&gt;"",ISNUMBER(MATCH(E93,Klanten!$B$6:$B$35,0)),ISNUMBER(INDEX(Klanten!$C$6:$C$35,MATCH(E93,Klanten!$B$6:$B$35,0)))),INDEX(Klanten!$C$6:$C$35,MATCH(E93,Klanten!$B$6:$B$35,0)),Start!$C$8))</f>
        <v/>
      </c>
    </row>
    <row r="94" customFormat="false" ht="15" hidden="false" customHeight="false" outlineLevel="0" collapsed="false">
      <c r="B94" s="39"/>
      <c r="C94" s="40" t="str">
        <f aca="false">IF(B94="","",CHOOSE(WEEKDAY(B94,2),"ma","di","wo","do","vr","za","zo"))</f>
        <v/>
      </c>
      <c r="D94" s="40" t="str">
        <f aca="false">IF(B94="","",_xlfn.ISOWEEKNUM(B94))</f>
        <v/>
      </c>
      <c r="E94" s="6"/>
      <c r="F94" s="41"/>
      <c r="G94" s="6"/>
      <c r="H94" s="42"/>
      <c r="I94" s="43" t="str">
        <f aca="false">IF(OR(H94="",G94&lt;&gt;"Direct"),"",H94*IF(AND(E94&lt;&gt;"",ISNUMBER(MATCH(E94,Klanten!$B$6:$B$35,0)),ISNUMBER(INDEX(Klanten!$C$6:$C$35,MATCH(E94,Klanten!$B$6:$B$35,0)))),INDEX(Klanten!$C$6:$C$35,MATCH(E94,Klanten!$B$6:$B$35,0)),Start!$C$8))</f>
        <v/>
      </c>
    </row>
    <row r="95" customFormat="false" ht="15" hidden="false" customHeight="false" outlineLevel="0" collapsed="false">
      <c r="B95" s="39"/>
      <c r="C95" s="40" t="str">
        <f aca="false">IF(B95="","",CHOOSE(WEEKDAY(B95,2),"ma","di","wo","do","vr","za","zo"))</f>
        <v/>
      </c>
      <c r="D95" s="40" t="str">
        <f aca="false">IF(B95="","",_xlfn.ISOWEEKNUM(B95))</f>
        <v/>
      </c>
      <c r="E95" s="6"/>
      <c r="F95" s="41"/>
      <c r="G95" s="6"/>
      <c r="H95" s="42"/>
      <c r="I95" s="43" t="str">
        <f aca="false">IF(OR(H95="",G95&lt;&gt;"Direct"),"",H95*IF(AND(E95&lt;&gt;"",ISNUMBER(MATCH(E95,Klanten!$B$6:$B$35,0)),ISNUMBER(INDEX(Klanten!$C$6:$C$35,MATCH(E95,Klanten!$B$6:$B$35,0)))),INDEX(Klanten!$C$6:$C$35,MATCH(E95,Klanten!$B$6:$B$35,0)),Start!$C$8))</f>
        <v/>
      </c>
    </row>
    <row r="96" customFormat="false" ht="15" hidden="false" customHeight="false" outlineLevel="0" collapsed="false">
      <c r="B96" s="39"/>
      <c r="C96" s="40" t="str">
        <f aca="false">IF(B96="","",CHOOSE(WEEKDAY(B96,2),"ma","di","wo","do","vr","za","zo"))</f>
        <v/>
      </c>
      <c r="D96" s="40" t="str">
        <f aca="false">IF(B96="","",_xlfn.ISOWEEKNUM(B96))</f>
        <v/>
      </c>
      <c r="E96" s="6"/>
      <c r="F96" s="41"/>
      <c r="G96" s="6"/>
      <c r="H96" s="42"/>
      <c r="I96" s="43" t="str">
        <f aca="false">IF(OR(H96="",G96&lt;&gt;"Direct"),"",H96*IF(AND(E96&lt;&gt;"",ISNUMBER(MATCH(E96,Klanten!$B$6:$B$35,0)),ISNUMBER(INDEX(Klanten!$C$6:$C$35,MATCH(E96,Klanten!$B$6:$B$35,0)))),INDEX(Klanten!$C$6:$C$35,MATCH(E96,Klanten!$B$6:$B$35,0)),Start!$C$8))</f>
        <v/>
      </c>
    </row>
    <row r="97" customFormat="false" ht="15" hidden="false" customHeight="false" outlineLevel="0" collapsed="false">
      <c r="B97" s="39"/>
      <c r="C97" s="40" t="str">
        <f aca="false">IF(B97="","",CHOOSE(WEEKDAY(B97,2),"ma","di","wo","do","vr","za","zo"))</f>
        <v/>
      </c>
      <c r="D97" s="40" t="str">
        <f aca="false">IF(B97="","",_xlfn.ISOWEEKNUM(B97))</f>
        <v/>
      </c>
      <c r="E97" s="6"/>
      <c r="F97" s="41"/>
      <c r="G97" s="6"/>
      <c r="H97" s="42"/>
      <c r="I97" s="43" t="str">
        <f aca="false">IF(OR(H97="",G97&lt;&gt;"Direct"),"",H97*IF(AND(E97&lt;&gt;"",ISNUMBER(MATCH(E97,Klanten!$B$6:$B$35,0)),ISNUMBER(INDEX(Klanten!$C$6:$C$35,MATCH(E97,Klanten!$B$6:$B$35,0)))),INDEX(Klanten!$C$6:$C$35,MATCH(E97,Klanten!$B$6:$B$35,0)),Start!$C$8))</f>
        <v/>
      </c>
    </row>
    <row r="98" customFormat="false" ht="15" hidden="false" customHeight="false" outlineLevel="0" collapsed="false">
      <c r="B98" s="39"/>
      <c r="C98" s="40" t="str">
        <f aca="false">IF(B98="","",CHOOSE(WEEKDAY(B98,2),"ma","di","wo","do","vr","za","zo"))</f>
        <v/>
      </c>
      <c r="D98" s="40" t="str">
        <f aca="false">IF(B98="","",_xlfn.ISOWEEKNUM(B98))</f>
        <v/>
      </c>
      <c r="E98" s="6"/>
      <c r="F98" s="41"/>
      <c r="G98" s="6"/>
      <c r="H98" s="42"/>
      <c r="I98" s="43" t="str">
        <f aca="false">IF(OR(H98="",G98&lt;&gt;"Direct"),"",H98*IF(AND(E98&lt;&gt;"",ISNUMBER(MATCH(E98,Klanten!$B$6:$B$35,0)),ISNUMBER(INDEX(Klanten!$C$6:$C$35,MATCH(E98,Klanten!$B$6:$B$35,0)))),INDEX(Klanten!$C$6:$C$35,MATCH(E98,Klanten!$B$6:$B$35,0)),Start!$C$8))</f>
        <v/>
      </c>
    </row>
    <row r="99" customFormat="false" ht="15" hidden="false" customHeight="false" outlineLevel="0" collapsed="false">
      <c r="B99" s="39"/>
      <c r="C99" s="40" t="str">
        <f aca="false">IF(B99="","",CHOOSE(WEEKDAY(B99,2),"ma","di","wo","do","vr","za","zo"))</f>
        <v/>
      </c>
      <c r="D99" s="40" t="str">
        <f aca="false">IF(B99="","",_xlfn.ISOWEEKNUM(B99))</f>
        <v/>
      </c>
      <c r="E99" s="6"/>
      <c r="F99" s="41"/>
      <c r="G99" s="6"/>
      <c r="H99" s="42"/>
      <c r="I99" s="43" t="str">
        <f aca="false">IF(OR(H99="",G99&lt;&gt;"Direct"),"",H99*IF(AND(E99&lt;&gt;"",ISNUMBER(MATCH(E99,Klanten!$B$6:$B$35,0)),ISNUMBER(INDEX(Klanten!$C$6:$C$35,MATCH(E99,Klanten!$B$6:$B$35,0)))),INDEX(Klanten!$C$6:$C$35,MATCH(E99,Klanten!$B$6:$B$35,0)),Start!$C$8))</f>
        <v/>
      </c>
    </row>
    <row r="100" customFormat="false" ht="15" hidden="false" customHeight="false" outlineLevel="0" collapsed="false">
      <c r="B100" s="39"/>
      <c r="C100" s="40" t="str">
        <f aca="false">IF(B100="","",CHOOSE(WEEKDAY(B100,2),"ma","di","wo","do","vr","za","zo"))</f>
        <v/>
      </c>
      <c r="D100" s="40" t="str">
        <f aca="false">IF(B100="","",_xlfn.ISOWEEKNUM(B100))</f>
        <v/>
      </c>
      <c r="E100" s="6"/>
      <c r="F100" s="41"/>
      <c r="G100" s="6"/>
      <c r="H100" s="42"/>
      <c r="I100" s="43" t="str">
        <f aca="false">IF(OR(H100="",G100&lt;&gt;"Direct"),"",H100*IF(AND(E100&lt;&gt;"",ISNUMBER(MATCH(E100,Klanten!$B$6:$B$35,0)),ISNUMBER(INDEX(Klanten!$C$6:$C$35,MATCH(E100,Klanten!$B$6:$B$35,0)))),INDEX(Klanten!$C$6:$C$35,MATCH(E100,Klanten!$B$6:$B$35,0)),Start!$C$8))</f>
        <v/>
      </c>
    </row>
    <row r="101" customFormat="false" ht="15" hidden="false" customHeight="false" outlineLevel="0" collapsed="false">
      <c r="B101" s="39"/>
      <c r="C101" s="40" t="str">
        <f aca="false">IF(B101="","",CHOOSE(WEEKDAY(B101,2),"ma","di","wo","do","vr","za","zo"))</f>
        <v/>
      </c>
      <c r="D101" s="40" t="str">
        <f aca="false">IF(B101="","",_xlfn.ISOWEEKNUM(B101))</f>
        <v/>
      </c>
      <c r="E101" s="6"/>
      <c r="F101" s="41"/>
      <c r="G101" s="6"/>
      <c r="H101" s="42"/>
      <c r="I101" s="43" t="str">
        <f aca="false">IF(OR(H101="",G101&lt;&gt;"Direct"),"",H101*IF(AND(E101&lt;&gt;"",ISNUMBER(MATCH(E101,Klanten!$B$6:$B$35,0)),ISNUMBER(INDEX(Klanten!$C$6:$C$35,MATCH(E101,Klanten!$B$6:$B$35,0)))),INDEX(Klanten!$C$6:$C$35,MATCH(E101,Klanten!$B$6:$B$35,0)),Start!$C$8))</f>
        <v/>
      </c>
    </row>
    <row r="102" customFormat="false" ht="15" hidden="false" customHeight="false" outlineLevel="0" collapsed="false">
      <c r="B102" s="39"/>
      <c r="C102" s="40" t="str">
        <f aca="false">IF(B102="","",CHOOSE(WEEKDAY(B102,2),"ma","di","wo","do","vr","za","zo"))</f>
        <v/>
      </c>
      <c r="D102" s="40" t="str">
        <f aca="false">IF(B102="","",_xlfn.ISOWEEKNUM(B102))</f>
        <v/>
      </c>
      <c r="E102" s="6"/>
      <c r="F102" s="41"/>
      <c r="G102" s="6"/>
      <c r="H102" s="42"/>
      <c r="I102" s="43" t="str">
        <f aca="false">IF(OR(H102="",G102&lt;&gt;"Direct"),"",H102*IF(AND(E102&lt;&gt;"",ISNUMBER(MATCH(E102,Klanten!$B$6:$B$35,0)),ISNUMBER(INDEX(Klanten!$C$6:$C$35,MATCH(E102,Klanten!$B$6:$B$35,0)))),INDEX(Klanten!$C$6:$C$35,MATCH(E102,Klanten!$B$6:$B$35,0)),Start!$C$8))</f>
        <v/>
      </c>
    </row>
    <row r="103" customFormat="false" ht="15" hidden="false" customHeight="false" outlineLevel="0" collapsed="false">
      <c r="B103" s="39"/>
      <c r="C103" s="40" t="str">
        <f aca="false">IF(B103="","",CHOOSE(WEEKDAY(B103,2),"ma","di","wo","do","vr","za","zo"))</f>
        <v/>
      </c>
      <c r="D103" s="40" t="str">
        <f aca="false">IF(B103="","",_xlfn.ISOWEEKNUM(B103))</f>
        <v/>
      </c>
      <c r="E103" s="6"/>
      <c r="F103" s="41"/>
      <c r="G103" s="6"/>
      <c r="H103" s="42"/>
      <c r="I103" s="43" t="str">
        <f aca="false">IF(OR(H103="",G103&lt;&gt;"Direct"),"",H103*IF(AND(E103&lt;&gt;"",ISNUMBER(MATCH(E103,Klanten!$B$6:$B$35,0)),ISNUMBER(INDEX(Klanten!$C$6:$C$35,MATCH(E103,Klanten!$B$6:$B$35,0)))),INDEX(Klanten!$C$6:$C$35,MATCH(E103,Klanten!$B$6:$B$35,0)),Start!$C$8))</f>
        <v/>
      </c>
    </row>
    <row r="104" customFormat="false" ht="15" hidden="false" customHeight="false" outlineLevel="0" collapsed="false">
      <c r="B104" s="39"/>
      <c r="C104" s="40" t="str">
        <f aca="false">IF(B104="","",CHOOSE(WEEKDAY(B104,2),"ma","di","wo","do","vr","za","zo"))</f>
        <v/>
      </c>
      <c r="D104" s="40" t="str">
        <f aca="false">IF(B104="","",_xlfn.ISOWEEKNUM(B104))</f>
        <v/>
      </c>
      <c r="E104" s="6"/>
      <c r="F104" s="41"/>
      <c r="G104" s="6"/>
      <c r="H104" s="42"/>
      <c r="I104" s="43" t="str">
        <f aca="false">IF(OR(H104="",G104&lt;&gt;"Direct"),"",H104*IF(AND(E104&lt;&gt;"",ISNUMBER(MATCH(E104,Klanten!$B$6:$B$35,0)),ISNUMBER(INDEX(Klanten!$C$6:$C$35,MATCH(E104,Klanten!$B$6:$B$35,0)))),INDEX(Klanten!$C$6:$C$35,MATCH(E104,Klanten!$B$6:$B$35,0)),Start!$C$8))</f>
        <v/>
      </c>
    </row>
    <row r="105" customFormat="false" ht="15" hidden="false" customHeight="false" outlineLevel="0" collapsed="false">
      <c r="B105" s="39"/>
      <c r="C105" s="40" t="str">
        <f aca="false">IF(B105="","",CHOOSE(WEEKDAY(B105,2),"ma","di","wo","do","vr","za","zo"))</f>
        <v/>
      </c>
      <c r="D105" s="40" t="str">
        <f aca="false">IF(B105="","",_xlfn.ISOWEEKNUM(B105))</f>
        <v/>
      </c>
      <c r="E105" s="6"/>
      <c r="F105" s="41"/>
      <c r="G105" s="6"/>
      <c r="H105" s="42"/>
      <c r="I105" s="43" t="str">
        <f aca="false">IF(OR(H105="",G105&lt;&gt;"Direct"),"",H105*IF(AND(E105&lt;&gt;"",ISNUMBER(MATCH(E105,Klanten!$B$6:$B$35,0)),ISNUMBER(INDEX(Klanten!$C$6:$C$35,MATCH(E105,Klanten!$B$6:$B$35,0)))),INDEX(Klanten!$C$6:$C$35,MATCH(E105,Klanten!$B$6:$B$35,0)),Start!$C$8))</f>
        <v/>
      </c>
    </row>
    <row r="106" customFormat="false" ht="15" hidden="false" customHeight="false" outlineLevel="0" collapsed="false">
      <c r="B106" s="39"/>
      <c r="C106" s="40" t="str">
        <f aca="false">IF(B106="","",CHOOSE(WEEKDAY(B106,2),"ma","di","wo","do","vr","za","zo"))</f>
        <v/>
      </c>
      <c r="D106" s="40" t="str">
        <f aca="false">IF(B106="","",_xlfn.ISOWEEKNUM(B106))</f>
        <v/>
      </c>
      <c r="E106" s="6"/>
      <c r="F106" s="41"/>
      <c r="G106" s="6"/>
      <c r="H106" s="42"/>
      <c r="I106" s="43" t="str">
        <f aca="false">IF(OR(H106="",G106&lt;&gt;"Direct"),"",H106*IF(AND(E106&lt;&gt;"",ISNUMBER(MATCH(E106,Klanten!$B$6:$B$35,0)),ISNUMBER(INDEX(Klanten!$C$6:$C$35,MATCH(E106,Klanten!$B$6:$B$35,0)))),INDEX(Klanten!$C$6:$C$35,MATCH(E106,Klanten!$B$6:$B$35,0)),Start!$C$8))</f>
        <v/>
      </c>
    </row>
    <row r="107" customFormat="false" ht="15" hidden="false" customHeight="false" outlineLevel="0" collapsed="false">
      <c r="B107" s="39"/>
      <c r="C107" s="40" t="str">
        <f aca="false">IF(B107="","",CHOOSE(WEEKDAY(B107,2),"ma","di","wo","do","vr","za","zo"))</f>
        <v/>
      </c>
      <c r="D107" s="40" t="str">
        <f aca="false">IF(B107="","",_xlfn.ISOWEEKNUM(B107))</f>
        <v/>
      </c>
      <c r="E107" s="6"/>
      <c r="F107" s="41"/>
      <c r="G107" s="6"/>
      <c r="H107" s="42"/>
      <c r="I107" s="43" t="str">
        <f aca="false">IF(OR(H107="",G107&lt;&gt;"Direct"),"",H107*IF(AND(E107&lt;&gt;"",ISNUMBER(MATCH(E107,Klanten!$B$6:$B$35,0)),ISNUMBER(INDEX(Klanten!$C$6:$C$35,MATCH(E107,Klanten!$B$6:$B$35,0)))),INDEX(Klanten!$C$6:$C$35,MATCH(E107,Klanten!$B$6:$B$35,0)),Start!$C$8))</f>
        <v/>
      </c>
    </row>
    <row r="108" customFormat="false" ht="15" hidden="false" customHeight="false" outlineLevel="0" collapsed="false">
      <c r="B108" s="39"/>
      <c r="C108" s="40" t="str">
        <f aca="false">IF(B108="","",CHOOSE(WEEKDAY(B108,2),"ma","di","wo","do","vr","za","zo"))</f>
        <v/>
      </c>
      <c r="D108" s="40" t="str">
        <f aca="false">IF(B108="","",_xlfn.ISOWEEKNUM(B108))</f>
        <v/>
      </c>
      <c r="E108" s="6"/>
      <c r="F108" s="41"/>
      <c r="G108" s="6"/>
      <c r="H108" s="42"/>
      <c r="I108" s="43" t="str">
        <f aca="false">IF(OR(H108="",G108&lt;&gt;"Direct"),"",H108*IF(AND(E108&lt;&gt;"",ISNUMBER(MATCH(E108,Klanten!$B$6:$B$35,0)),ISNUMBER(INDEX(Klanten!$C$6:$C$35,MATCH(E108,Klanten!$B$6:$B$35,0)))),INDEX(Klanten!$C$6:$C$35,MATCH(E108,Klanten!$B$6:$B$35,0)),Start!$C$8))</f>
        <v/>
      </c>
    </row>
    <row r="109" customFormat="false" ht="15" hidden="false" customHeight="false" outlineLevel="0" collapsed="false">
      <c r="B109" s="39"/>
      <c r="C109" s="40" t="str">
        <f aca="false">IF(B109="","",CHOOSE(WEEKDAY(B109,2),"ma","di","wo","do","vr","za","zo"))</f>
        <v/>
      </c>
      <c r="D109" s="40" t="str">
        <f aca="false">IF(B109="","",_xlfn.ISOWEEKNUM(B109))</f>
        <v/>
      </c>
      <c r="E109" s="6"/>
      <c r="F109" s="41"/>
      <c r="G109" s="6"/>
      <c r="H109" s="42"/>
      <c r="I109" s="43" t="str">
        <f aca="false">IF(OR(H109="",G109&lt;&gt;"Direct"),"",H109*IF(AND(E109&lt;&gt;"",ISNUMBER(MATCH(E109,Klanten!$B$6:$B$35,0)),ISNUMBER(INDEX(Klanten!$C$6:$C$35,MATCH(E109,Klanten!$B$6:$B$35,0)))),INDEX(Klanten!$C$6:$C$35,MATCH(E109,Klanten!$B$6:$B$35,0)),Start!$C$8))</f>
        <v/>
      </c>
    </row>
    <row r="110" customFormat="false" ht="15" hidden="false" customHeight="false" outlineLevel="0" collapsed="false">
      <c r="B110" s="39"/>
      <c r="C110" s="40" t="str">
        <f aca="false">IF(B110="","",CHOOSE(WEEKDAY(B110,2),"ma","di","wo","do","vr","za","zo"))</f>
        <v/>
      </c>
      <c r="D110" s="40" t="str">
        <f aca="false">IF(B110="","",_xlfn.ISOWEEKNUM(B110))</f>
        <v/>
      </c>
      <c r="E110" s="6"/>
      <c r="F110" s="41"/>
      <c r="G110" s="6"/>
      <c r="H110" s="42"/>
      <c r="I110" s="43" t="str">
        <f aca="false">IF(OR(H110="",G110&lt;&gt;"Direct"),"",H110*IF(AND(E110&lt;&gt;"",ISNUMBER(MATCH(E110,Klanten!$B$6:$B$35,0)),ISNUMBER(INDEX(Klanten!$C$6:$C$35,MATCH(E110,Klanten!$B$6:$B$35,0)))),INDEX(Klanten!$C$6:$C$35,MATCH(E110,Klanten!$B$6:$B$35,0)),Start!$C$8))</f>
        <v/>
      </c>
    </row>
    <row r="111" customFormat="false" ht="15" hidden="false" customHeight="false" outlineLevel="0" collapsed="false">
      <c r="B111" s="39"/>
      <c r="C111" s="40" t="str">
        <f aca="false">IF(B111="","",CHOOSE(WEEKDAY(B111,2),"ma","di","wo","do","vr","za","zo"))</f>
        <v/>
      </c>
      <c r="D111" s="40" t="str">
        <f aca="false">IF(B111="","",_xlfn.ISOWEEKNUM(B111))</f>
        <v/>
      </c>
      <c r="E111" s="6"/>
      <c r="F111" s="41"/>
      <c r="G111" s="6"/>
      <c r="H111" s="42"/>
      <c r="I111" s="43" t="str">
        <f aca="false">IF(OR(H111="",G111&lt;&gt;"Direct"),"",H111*IF(AND(E111&lt;&gt;"",ISNUMBER(MATCH(E111,Klanten!$B$6:$B$35,0)),ISNUMBER(INDEX(Klanten!$C$6:$C$35,MATCH(E111,Klanten!$B$6:$B$35,0)))),INDEX(Klanten!$C$6:$C$35,MATCH(E111,Klanten!$B$6:$B$35,0)),Start!$C$8))</f>
        <v/>
      </c>
    </row>
    <row r="112" customFormat="false" ht="15" hidden="false" customHeight="false" outlineLevel="0" collapsed="false">
      <c r="B112" s="39"/>
      <c r="C112" s="40" t="str">
        <f aca="false">IF(B112="","",CHOOSE(WEEKDAY(B112,2),"ma","di","wo","do","vr","za","zo"))</f>
        <v/>
      </c>
      <c r="D112" s="40" t="str">
        <f aca="false">IF(B112="","",_xlfn.ISOWEEKNUM(B112))</f>
        <v/>
      </c>
      <c r="E112" s="6"/>
      <c r="F112" s="41"/>
      <c r="G112" s="6"/>
      <c r="H112" s="42"/>
      <c r="I112" s="43" t="str">
        <f aca="false">IF(OR(H112="",G112&lt;&gt;"Direct"),"",H112*IF(AND(E112&lt;&gt;"",ISNUMBER(MATCH(E112,Klanten!$B$6:$B$35,0)),ISNUMBER(INDEX(Klanten!$C$6:$C$35,MATCH(E112,Klanten!$B$6:$B$35,0)))),INDEX(Klanten!$C$6:$C$35,MATCH(E112,Klanten!$B$6:$B$35,0)),Start!$C$8))</f>
        <v/>
      </c>
    </row>
    <row r="113" customFormat="false" ht="15" hidden="false" customHeight="false" outlineLevel="0" collapsed="false">
      <c r="B113" s="39"/>
      <c r="C113" s="40" t="str">
        <f aca="false">IF(B113="","",CHOOSE(WEEKDAY(B113,2),"ma","di","wo","do","vr","za","zo"))</f>
        <v/>
      </c>
      <c r="D113" s="40" t="str">
        <f aca="false">IF(B113="","",_xlfn.ISOWEEKNUM(B113))</f>
        <v/>
      </c>
      <c r="E113" s="6"/>
      <c r="F113" s="41"/>
      <c r="G113" s="6"/>
      <c r="H113" s="42"/>
      <c r="I113" s="43" t="str">
        <f aca="false">IF(OR(H113="",G113&lt;&gt;"Direct"),"",H113*IF(AND(E113&lt;&gt;"",ISNUMBER(MATCH(E113,Klanten!$B$6:$B$35,0)),ISNUMBER(INDEX(Klanten!$C$6:$C$35,MATCH(E113,Klanten!$B$6:$B$35,0)))),INDEX(Klanten!$C$6:$C$35,MATCH(E113,Klanten!$B$6:$B$35,0)),Start!$C$8))</f>
        <v/>
      </c>
    </row>
    <row r="114" customFormat="false" ht="15" hidden="false" customHeight="false" outlineLevel="0" collapsed="false">
      <c r="B114" s="39"/>
      <c r="C114" s="40" t="str">
        <f aca="false">IF(B114="","",CHOOSE(WEEKDAY(B114,2),"ma","di","wo","do","vr","za","zo"))</f>
        <v/>
      </c>
      <c r="D114" s="40" t="str">
        <f aca="false">IF(B114="","",_xlfn.ISOWEEKNUM(B114))</f>
        <v/>
      </c>
      <c r="E114" s="6"/>
      <c r="F114" s="41"/>
      <c r="G114" s="6"/>
      <c r="H114" s="42"/>
      <c r="I114" s="43" t="str">
        <f aca="false">IF(OR(H114="",G114&lt;&gt;"Direct"),"",H114*IF(AND(E114&lt;&gt;"",ISNUMBER(MATCH(E114,Klanten!$B$6:$B$35,0)),ISNUMBER(INDEX(Klanten!$C$6:$C$35,MATCH(E114,Klanten!$B$6:$B$35,0)))),INDEX(Klanten!$C$6:$C$35,MATCH(E114,Klanten!$B$6:$B$35,0)),Start!$C$8))</f>
        <v/>
      </c>
    </row>
    <row r="115" customFormat="false" ht="15" hidden="false" customHeight="false" outlineLevel="0" collapsed="false">
      <c r="B115" s="39"/>
      <c r="C115" s="40" t="str">
        <f aca="false">IF(B115="","",CHOOSE(WEEKDAY(B115,2),"ma","di","wo","do","vr","za","zo"))</f>
        <v/>
      </c>
      <c r="D115" s="40" t="str">
        <f aca="false">IF(B115="","",_xlfn.ISOWEEKNUM(B115))</f>
        <v/>
      </c>
      <c r="E115" s="6"/>
      <c r="F115" s="41"/>
      <c r="G115" s="6"/>
      <c r="H115" s="42"/>
      <c r="I115" s="43" t="str">
        <f aca="false">IF(OR(H115="",G115&lt;&gt;"Direct"),"",H115*IF(AND(E115&lt;&gt;"",ISNUMBER(MATCH(E115,Klanten!$B$6:$B$35,0)),ISNUMBER(INDEX(Klanten!$C$6:$C$35,MATCH(E115,Klanten!$B$6:$B$35,0)))),INDEX(Klanten!$C$6:$C$35,MATCH(E115,Klanten!$B$6:$B$35,0)),Start!$C$8))</f>
        <v/>
      </c>
    </row>
    <row r="116" customFormat="false" ht="15" hidden="false" customHeight="false" outlineLevel="0" collapsed="false">
      <c r="B116" s="39"/>
      <c r="C116" s="40" t="str">
        <f aca="false">IF(B116="","",CHOOSE(WEEKDAY(B116,2),"ma","di","wo","do","vr","za","zo"))</f>
        <v/>
      </c>
      <c r="D116" s="40" t="str">
        <f aca="false">IF(B116="","",_xlfn.ISOWEEKNUM(B116))</f>
        <v/>
      </c>
      <c r="E116" s="6"/>
      <c r="F116" s="41"/>
      <c r="G116" s="6"/>
      <c r="H116" s="42"/>
      <c r="I116" s="43" t="str">
        <f aca="false">IF(OR(H116="",G116&lt;&gt;"Direct"),"",H116*IF(AND(E116&lt;&gt;"",ISNUMBER(MATCH(E116,Klanten!$B$6:$B$35,0)),ISNUMBER(INDEX(Klanten!$C$6:$C$35,MATCH(E116,Klanten!$B$6:$B$35,0)))),INDEX(Klanten!$C$6:$C$35,MATCH(E116,Klanten!$B$6:$B$35,0)),Start!$C$8))</f>
        <v/>
      </c>
    </row>
    <row r="117" customFormat="false" ht="15" hidden="false" customHeight="false" outlineLevel="0" collapsed="false">
      <c r="B117" s="39"/>
      <c r="C117" s="40" t="str">
        <f aca="false">IF(B117="","",CHOOSE(WEEKDAY(B117,2),"ma","di","wo","do","vr","za","zo"))</f>
        <v/>
      </c>
      <c r="D117" s="40" t="str">
        <f aca="false">IF(B117="","",_xlfn.ISOWEEKNUM(B117))</f>
        <v/>
      </c>
      <c r="E117" s="6"/>
      <c r="F117" s="41"/>
      <c r="G117" s="6"/>
      <c r="H117" s="42"/>
      <c r="I117" s="43" t="str">
        <f aca="false">IF(OR(H117="",G117&lt;&gt;"Direct"),"",H117*IF(AND(E117&lt;&gt;"",ISNUMBER(MATCH(E117,Klanten!$B$6:$B$35,0)),ISNUMBER(INDEX(Klanten!$C$6:$C$35,MATCH(E117,Klanten!$B$6:$B$35,0)))),INDEX(Klanten!$C$6:$C$35,MATCH(E117,Klanten!$B$6:$B$35,0)),Start!$C$8))</f>
        <v/>
      </c>
    </row>
    <row r="118" customFormat="false" ht="15" hidden="false" customHeight="false" outlineLevel="0" collapsed="false">
      <c r="B118" s="39"/>
      <c r="C118" s="40" t="str">
        <f aca="false">IF(B118="","",CHOOSE(WEEKDAY(B118,2),"ma","di","wo","do","vr","za","zo"))</f>
        <v/>
      </c>
      <c r="D118" s="40" t="str">
        <f aca="false">IF(B118="","",_xlfn.ISOWEEKNUM(B118))</f>
        <v/>
      </c>
      <c r="E118" s="6"/>
      <c r="F118" s="41"/>
      <c r="G118" s="6"/>
      <c r="H118" s="42"/>
      <c r="I118" s="43" t="str">
        <f aca="false">IF(OR(H118="",G118&lt;&gt;"Direct"),"",H118*IF(AND(E118&lt;&gt;"",ISNUMBER(MATCH(E118,Klanten!$B$6:$B$35,0)),ISNUMBER(INDEX(Klanten!$C$6:$C$35,MATCH(E118,Klanten!$B$6:$B$35,0)))),INDEX(Klanten!$C$6:$C$35,MATCH(E118,Klanten!$B$6:$B$35,0)),Start!$C$8))</f>
        <v/>
      </c>
    </row>
    <row r="119" customFormat="false" ht="15" hidden="false" customHeight="false" outlineLevel="0" collapsed="false">
      <c r="B119" s="39"/>
      <c r="C119" s="40" t="str">
        <f aca="false">IF(B119="","",CHOOSE(WEEKDAY(B119,2),"ma","di","wo","do","vr","za","zo"))</f>
        <v/>
      </c>
      <c r="D119" s="40" t="str">
        <f aca="false">IF(B119="","",_xlfn.ISOWEEKNUM(B119))</f>
        <v/>
      </c>
      <c r="E119" s="6"/>
      <c r="F119" s="41"/>
      <c r="G119" s="6"/>
      <c r="H119" s="42"/>
      <c r="I119" s="43" t="str">
        <f aca="false">IF(OR(H119="",G119&lt;&gt;"Direct"),"",H119*IF(AND(E119&lt;&gt;"",ISNUMBER(MATCH(E119,Klanten!$B$6:$B$35,0)),ISNUMBER(INDEX(Klanten!$C$6:$C$35,MATCH(E119,Klanten!$B$6:$B$35,0)))),INDEX(Klanten!$C$6:$C$35,MATCH(E119,Klanten!$B$6:$B$35,0)),Start!$C$8))</f>
        <v/>
      </c>
    </row>
    <row r="120" customFormat="false" ht="15" hidden="false" customHeight="false" outlineLevel="0" collapsed="false">
      <c r="B120" s="39"/>
      <c r="C120" s="40" t="str">
        <f aca="false">IF(B120="","",CHOOSE(WEEKDAY(B120,2),"ma","di","wo","do","vr","za","zo"))</f>
        <v/>
      </c>
      <c r="D120" s="40" t="str">
        <f aca="false">IF(B120="","",_xlfn.ISOWEEKNUM(B120))</f>
        <v/>
      </c>
      <c r="E120" s="6"/>
      <c r="F120" s="41"/>
      <c r="G120" s="6"/>
      <c r="H120" s="42"/>
      <c r="I120" s="43" t="str">
        <f aca="false">IF(OR(H120="",G120&lt;&gt;"Direct"),"",H120*IF(AND(E120&lt;&gt;"",ISNUMBER(MATCH(E120,Klanten!$B$6:$B$35,0)),ISNUMBER(INDEX(Klanten!$C$6:$C$35,MATCH(E120,Klanten!$B$6:$B$35,0)))),INDEX(Klanten!$C$6:$C$35,MATCH(E120,Klanten!$B$6:$B$35,0)),Start!$C$8))</f>
        <v/>
      </c>
    </row>
    <row r="121" customFormat="false" ht="15" hidden="false" customHeight="false" outlineLevel="0" collapsed="false">
      <c r="B121" s="39"/>
      <c r="C121" s="40" t="str">
        <f aca="false">IF(B121="","",CHOOSE(WEEKDAY(B121,2),"ma","di","wo","do","vr","za","zo"))</f>
        <v/>
      </c>
      <c r="D121" s="40" t="str">
        <f aca="false">IF(B121="","",_xlfn.ISOWEEKNUM(B121))</f>
        <v/>
      </c>
      <c r="E121" s="6"/>
      <c r="F121" s="41"/>
      <c r="G121" s="6"/>
      <c r="H121" s="42"/>
      <c r="I121" s="43" t="str">
        <f aca="false">IF(OR(H121="",G121&lt;&gt;"Direct"),"",H121*IF(AND(E121&lt;&gt;"",ISNUMBER(MATCH(E121,Klanten!$B$6:$B$35,0)),ISNUMBER(INDEX(Klanten!$C$6:$C$35,MATCH(E121,Klanten!$B$6:$B$35,0)))),INDEX(Klanten!$C$6:$C$35,MATCH(E121,Klanten!$B$6:$B$35,0)),Start!$C$8))</f>
        <v/>
      </c>
    </row>
    <row r="122" customFormat="false" ht="15" hidden="false" customHeight="false" outlineLevel="0" collapsed="false">
      <c r="B122" s="39"/>
      <c r="C122" s="40" t="str">
        <f aca="false">IF(B122="","",CHOOSE(WEEKDAY(B122,2),"ma","di","wo","do","vr","za","zo"))</f>
        <v/>
      </c>
      <c r="D122" s="40" t="str">
        <f aca="false">IF(B122="","",_xlfn.ISOWEEKNUM(B122))</f>
        <v/>
      </c>
      <c r="E122" s="6"/>
      <c r="F122" s="41"/>
      <c r="G122" s="6"/>
      <c r="H122" s="42"/>
      <c r="I122" s="43" t="str">
        <f aca="false">IF(OR(H122="",G122&lt;&gt;"Direct"),"",H122*IF(AND(E122&lt;&gt;"",ISNUMBER(MATCH(E122,Klanten!$B$6:$B$35,0)),ISNUMBER(INDEX(Klanten!$C$6:$C$35,MATCH(E122,Klanten!$B$6:$B$35,0)))),INDEX(Klanten!$C$6:$C$35,MATCH(E122,Klanten!$B$6:$B$35,0)),Start!$C$8))</f>
        <v/>
      </c>
    </row>
    <row r="123" customFormat="false" ht="15" hidden="false" customHeight="false" outlineLevel="0" collapsed="false">
      <c r="B123" s="39"/>
      <c r="C123" s="40" t="str">
        <f aca="false">IF(B123="","",CHOOSE(WEEKDAY(B123,2),"ma","di","wo","do","vr","za","zo"))</f>
        <v/>
      </c>
      <c r="D123" s="40" t="str">
        <f aca="false">IF(B123="","",_xlfn.ISOWEEKNUM(B123))</f>
        <v/>
      </c>
      <c r="E123" s="6"/>
      <c r="F123" s="41"/>
      <c r="G123" s="6"/>
      <c r="H123" s="42"/>
      <c r="I123" s="43" t="str">
        <f aca="false">IF(OR(H123="",G123&lt;&gt;"Direct"),"",H123*IF(AND(E123&lt;&gt;"",ISNUMBER(MATCH(E123,Klanten!$B$6:$B$35,0)),ISNUMBER(INDEX(Klanten!$C$6:$C$35,MATCH(E123,Klanten!$B$6:$B$35,0)))),INDEX(Klanten!$C$6:$C$35,MATCH(E123,Klanten!$B$6:$B$35,0)),Start!$C$8))</f>
        <v/>
      </c>
    </row>
    <row r="124" customFormat="false" ht="15" hidden="false" customHeight="false" outlineLevel="0" collapsed="false">
      <c r="B124" s="39"/>
      <c r="C124" s="40" t="str">
        <f aca="false">IF(B124="","",CHOOSE(WEEKDAY(B124,2),"ma","di","wo","do","vr","za","zo"))</f>
        <v/>
      </c>
      <c r="D124" s="40" t="str">
        <f aca="false">IF(B124="","",_xlfn.ISOWEEKNUM(B124))</f>
        <v/>
      </c>
      <c r="E124" s="6"/>
      <c r="F124" s="41"/>
      <c r="G124" s="6"/>
      <c r="H124" s="42"/>
      <c r="I124" s="43" t="str">
        <f aca="false">IF(OR(H124="",G124&lt;&gt;"Direct"),"",H124*IF(AND(E124&lt;&gt;"",ISNUMBER(MATCH(E124,Klanten!$B$6:$B$35,0)),ISNUMBER(INDEX(Klanten!$C$6:$C$35,MATCH(E124,Klanten!$B$6:$B$35,0)))),INDEX(Klanten!$C$6:$C$35,MATCH(E124,Klanten!$B$6:$B$35,0)),Start!$C$8))</f>
        <v/>
      </c>
    </row>
    <row r="125" customFormat="false" ht="15" hidden="false" customHeight="false" outlineLevel="0" collapsed="false">
      <c r="B125" s="39"/>
      <c r="C125" s="40" t="str">
        <f aca="false">IF(B125="","",CHOOSE(WEEKDAY(B125,2),"ma","di","wo","do","vr","za","zo"))</f>
        <v/>
      </c>
      <c r="D125" s="40" t="str">
        <f aca="false">IF(B125="","",_xlfn.ISOWEEKNUM(B125))</f>
        <v/>
      </c>
      <c r="E125" s="6"/>
      <c r="F125" s="41"/>
      <c r="G125" s="6"/>
      <c r="H125" s="42"/>
      <c r="I125" s="43" t="str">
        <f aca="false">IF(OR(H125="",G125&lt;&gt;"Direct"),"",H125*IF(AND(E125&lt;&gt;"",ISNUMBER(MATCH(E125,Klanten!$B$6:$B$35,0)),ISNUMBER(INDEX(Klanten!$C$6:$C$35,MATCH(E125,Klanten!$B$6:$B$35,0)))),INDEX(Klanten!$C$6:$C$35,MATCH(E125,Klanten!$B$6:$B$35,0)),Start!$C$8))</f>
        <v/>
      </c>
    </row>
    <row r="126" customFormat="false" ht="15" hidden="false" customHeight="false" outlineLevel="0" collapsed="false">
      <c r="B126" s="39"/>
      <c r="C126" s="40" t="str">
        <f aca="false">IF(B126="","",CHOOSE(WEEKDAY(B126,2),"ma","di","wo","do","vr","za","zo"))</f>
        <v/>
      </c>
      <c r="D126" s="40" t="str">
        <f aca="false">IF(B126="","",_xlfn.ISOWEEKNUM(B126))</f>
        <v/>
      </c>
      <c r="E126" s="6"/>
      <c r="F126" s="41"/>
      <c r="G126" s="6"/>
      <c r="H126" s="42"/>
      <c r="I126" s="43" t="str">
        <f aca="false">IF(OR(H126="",G126&lt;&gt;"Direct"),"",H126*IF(AND(E126&lt;&gt;"",ISNUMBER(MATCH(E126,Klanten!$B$6:$B$35,0)),ISNUMBER(INDEX(Klanten!$C$6:$C$35,MATCH(E126,Klanten!$B$6:$B$35,0)))),INDEX(Klanten!$C$6:$C$35,MATCH(E126,Klanten!$B$6:$B$35,0)),Start!$C$8))</f>
        <v/>
      </c>
    </row>
    <row r="127" customFormat="false" ht="15" hidden="false" customHeight="false" outlineLevel="0" collapsed="false">
      <c r="B127" s="39"/>
      <c r="C127" s="40" t="str">
        <f aca="false">IF(B127="","",CHOOSE(WEEKDAY(B127,2),"ma","di","wo","do","vr","za","zo"))</f>
        <v/>
      </c>
      <c r="D127" s="40" t="str">
        <f aca="false">IF(B127="","",_xlfn.ISOWEEKNUM(B127))</f>
        <v/>
      </c>
      <c r="E127" s="6"/>
      <c r="F127" s="41"/>
      <c r="G127" s="6"/>
      <c r="H127" s="42"/>
      <c r="I127" s="43" t="str">
        <f aca="false">IF(OR(H127="",G127&lt;&gt;"Direct"),"",H127*IF(AND(E127&lt;&gt;"",ISNUMBER(MATCH(E127,Klanten!$B$6:$B$35,0)),ISNUMBER(INDEX(Klanten!$C$6:$C$35,MATCH(E127,Klanten!$B$6:$B$35,0)))),INDEX(Klanten!$C$6:$C$35,MATCH(E127,Klanten!$B$6:$B$35,0)),Start!$C$8))</f>
        <v/>
      </c>
    </row>
    <row r="128" customFormat="false" ht="15" hidden="false" customHeight="false" outlineLevel="0" collapsed="false">
      <c r="B128" s="39"/>
      <c r="C128" s="40" t="str">
        <f aca="false">IF(B128="","",CHOOSE(WEEKDAY(B128,2),"ma","di","wo","do","vr","za","zo"))</f>
        <v/>
      </c>
      <c r="D128" s="40" t="str">
        <f aca="false">IF(B128="","",_xlfn.ISOWEEKNUM(B128))</f>
        <v/>
      </c>
      <c r="E128" s="6"/>
      <c r="F128" s="41"/>
      <c r="G128" s="6"/>
      <c r="H128" s="42"/>
      <c r="I128" s="43" t="str">
        <f aca="false">IF(OR(H128="",G128&lt;&gt;"Direct"),"",H128*IF(AND(E128&lt;&gt;"",ISNUMBER(MATCH(E128,Klanten!$B$6:$B$35,0)),ISNUMBER(INDEX(Klanten!$C$6:$C$35,MATCH(E128,Klanten!$B$6:$B$35,0)))),INDEX(Klanten!$C$6:$C$35,MATCH(E128,Klanten!$B$6:$B$35,0)),Start!$C$8))</f>
        <v/>
      </c>
    </row>
    <row r="129" customFormat="false" ht="15" hidden="false" customHeight="false" outlineLevel="0" collapsed="false">
      <c r="B129" s="39"/>
      <c r="C129" s="40" t="str">
        <f aca="false">IF(B129="","",CHOOSE(WEEKDAY(B129,2),"ma","di","wo","do","vr","za","zo"))</f>
        <v/>
      </c>
      <c r="D129" s="40" t="str">
        <f aca="false">IF(B129="","",_xlfn.ISOWEEKNUM(B129))</f>
        <v/>
      </c>
      <c r="E129" s="6"/>
      <c r="F129" s="41"/>
      <c r="G129" s="6"/>
      <c r="H129" s="42"/>
      <c r="I129" s="43" t="str">
        <f aca="false">IF(OR(H129="",G129&lt;&gt;"Direct"),"",H129*IF(AND(E129&lt;&gt;"",ISNUMBER(MATCH(E129,Klanten!$B$6:$B$35,0)),ISNUMBER(INDEX(Klanten!$C$6:$C$35,MATCH(E129,Klanten!$B$6:$B$35,0)))),INDEX(Klanten!$C$6:$C$35,MATCH(E129,Klanten!$B$6:$B$35,0)),Start!$C$8))</f>
        <v/>
      </c>
    </row>
    <row r="130" customFormat="false" ht="15" hidden="false" customHeight="false" outlineLevel="0" collapsed="false">
      <c r="B130" s="39"/>
      <c r="C130" s="40" t="str">
        <f aca="false">IF(B130="","",CHOOSE(WEEKDAY(B130,2),"ma","di","wo","do","vr","za","zo"))</f>
        <v/>
      </c>
      <c r="D130" s="40" t="str">
        <f aca="false">IF(B130="","",_xlfn.ISOWEEKNUM(B130))</f>
        <v/>
      </c>
      <c r="E130" s="6"/>
      <c r="F130" s="41"/>
      <c r="G130" s="6"/>
      <c r="H130" s="42"/>
      <c r="I130" s="43" t="str">
        <f aca="false">IF(OR(H130="",G130&lt;&gt;"Direct"),"",H130*IF(AND(E130&lt;&gt;"",ISNUMBER(MATCH(E130,Klanten!$B$6:$B$35,0)),ISNUMBER(INDEX(Klanten!$C$6:$C$35,MATCH(E130,Klanten!$B$6:$B$35,0)))),INDEX(Klanten!$C$6:$C$35,MATCH(E130,Klanten!$B$6:$B$35,0)),Start!$C$8))</f>
        <v/>
      </c>
    </row>
    <row r="131" customFormat="false" ht="15" hidden="false" customHeight="false" outlineLevel="0" collapsed="false">
      <c r="B131" s="39"/>
      <c r="C131" s="40" t="str">
        <f aca="false">IF(B131="","",CHOOSE(WEEKDAY(B131,2),"ma","di","wo","do","vr","za","zo"))</f>
        <v/>
      </c>
      <c r="D131" s="40" t="str">
        <f aca="false">IF(B131="","",_xlfn.ISOWEEKNUM(B131))</f>
        <v/>
      </c>
      <c r="E131" s="6"/>
      <c r="F131" s="41"/>
      <c r="G131" s="6"/>
      <c r="H131" s="42"/>
      <c r="I131" s="43" t="str">
        <f aca="false">IF(OR(H131="",G131&lt;&gt;"Direct"),"",H131*IF(AND(E131&lt;&gt;"",ISNUMBER(MATCH(E131,Klanten!$B$6:$B$35,0)),ISNUMBER(INDEX(Klanten!$C$6:$C$35,MATCH(E131,Klanten!$B$6:$B$35,0)))),INDEX(Klanten!$C$6:$C$35,MATCH(E131,Klanten!$B$6:$B$35,0)),Start!$C$8))</f>
        <v/>
      </c>
    </row>
    <row r="132" customFormat="false" ht="15" hidden="false" customHeight="false" outlineLevel="0" collapsed="false">
      <c r="B132" s="39"/>
      <c r="C132" s="40" t="str">
        <f aca="false">IF(B132="","",CHOOSE(WEEKDAY(B132,2),"ma","di","wo","do","vr","za","zo"))</f>
        <v/>
      </c>
      <c r="D132" s="40" t="str">
        <f aca="false">IF(B132="","",_xlfn.ISOWEEKNUM(B132))</f>
        <v/>
      </c>
      <c r="E132" s="6"/>
      <c r="F132" s="41"/>
      <c r="G132" s="6"/>
      <c r="H132" s="42"/>
      <c r="I132" s="43" t="str">
        <f aca="false">IF(OR(H132="",G132&lt;&gt;"Direct"),"",H132*IF(AND(E132&lt;&gt;"",ISNUMBER(MATCH(E132,Klanten!$B$6:$B$35,0)),ISNUMBER(INDEX(Klanten!$C$6:$C$35,MATCH(E132,Klanten!$B$6:$B$35,0)))),INDEX(Klanten!$C$6:$C$35,MATCH(E132,Klanten!$B$6:$B$35,0)),Start!$C$8))</f>
        <v/>
      </c>
    </row>
    <row r="133" customFormat="false" ht="15" hidden="false" customHeight="false" outlineLevel="0" collapsed="false">
      <c r="B133" s="39"/>
      <c r="C133" s="40" t="str">
        <f aca="false">IF(B133="","",CHOOSE(WEEKDAY(B133,2),"ma","di","wo","do","vr","za","zo"))</f>
        <v/>
      </c>
      <c r="D133" s="40" t="str">
        <f aca="false">IF(B133="","",_xlfn.ISOWEEKNUM(B133))</f>
        <v/>
      </c>
      <c r="E133" s="6"/>
      <c r="F133" s="41"/>
      <c r="G133" s="6"/>
      <c r="H133" s="42"/>
      <c r="I133" s="43" t="str">
        <f aca="false">IF(OR(H133="",G133&lt;&gt;"Direct"),"",H133*IF(AND(E133&lt;&gt;"",ISNUMBER(MATCH(E133,Klanten!$B$6:$B$35,0)),ISNUMBER(INDEX(Klanten!$C$6:$C$35,MATCH(E133,Klanten!$B$6:$B$35,0)))),INDEX(Klanten!$C$6:$C$35,MATCH(E133,Klanten!$B$6:$B$35,0)),Start!$C$8))</f>
        <v/>
      </c>
    </row>
    <row r="134" customFormat="false" ht="15" hidden="false" customHeight="false" outlineLevel="0" collapsed="false">
      <c r="B134" s="39"/>
      <c r="C134" s="40" t="str">
        <f aca="false">IF(B134="","",CHOOSE(WEEKDAY(B134,2),"ma","di","wo","do","vr","za","zo"))</f>
        <v/>
      </c>
      <c r="D134" s="40" t="str">
        <f aca="false">IF(B134="","",_xlfn.ISOWEEKNUM(B134))</f>
        <v/>
      </c>
      <c r="E134" s="6"/>
      <c r="F134" s="41"/>
      <c r="G134" s="6"/>
      <c r="H134" s="42"/>
      <c r="I134" s="43" t="str">
        <f aca="false">IF(OR(H134="",G134&lt;&gt;"Direct"),"",H134*IF(AND(E134&lt;&gt;"",ISNUMBER(MATCH(E134,Klanten!$B$6:$B$35,0)),ISNUMBER(INDEX(Klanten!$C$6:$C$35,MATCH(E134,Klanten!$B$6:$B$35,0)))),INDEX(Klanten!$C$6:$C$35,MATCH(E134,Klanten!$B$6:$B$35,0)),Start!$C$8))</f>
        <v/>
      </c>
    </row>
    <row r="135" customFormat="false" ht="15" hidden="false" customHeight="false" outlineLevel="0" collapsed="false">
      <c r="B135" s="39"/>
      <c r="C135" s="40" t="str">
        <f aca="false">IF(B135="","",CHOOSE(WEEKDAY(B135,2),"ma","di","wo","do","vr","za","zo"))</f>
        <v/>
      </c>
      <c r="D135" s="40" t="str">
        <f aca="false">IF(B135="","",_xlfn.ISOWEEKNUM(B135))</f>
        <v/>
      </c>
      <c r="E135" s="6"/>
      <c r="F135" s="41"/>
      <c r="G135" s="6"/>
      <c r="H135" s="42"/>
      <c r="I135" s="43" t="str">
        <f aca="false">IF(OR(H135="",G135&lt;&gt;"Direct"),"",H135*IF(AND(E135&lt;&gt;"",ISNUMBER(MATCH(E135,Klanten!$B$6:$B$35,0)),ISNUMBER(INDEX(Klanten!$C$6:$C$35,MATCH(E135,Klanten!$B$6:$B$35,0)))),INDEX(Klanten!$C$6:$C$35,MATCH(E135,Klanten!$B$6:$B$35,0)),Start!$C$8))</f>
        <v/>
      </c>
    </row>
    <row r="136" customFormat="false" ht="15" hidden="false" customHeight="false" outlineLevel="0" collapsed="false">
      <c r="B136" s="39"/>
      <c r="C136" s="40" t="str">
        <f aca="false">IF(B136="","",CHOOSE(WEEKDAY(B136,2),"ma","di","wo","do","vr","za","zo"))</f>
        <v/>
      </c>
      <c r="D136" s="40" t="str">
        <f aca="false">IF(B136="","",_xlfn.ISOWEEKNUM(B136))</f>
        <v/>
      </c>
      <c r="E136" s="6"/>
      <c r="F136" s="41"/>
      <c r="G136" s="6"/>
      <c r="H136" s="42"/>
      <c r="I136" s="43" t="str">
        <f aca="false">IF(OR(H136="",G136&lt;&gt;"Direct"),"",H136*IF(AND(E136&lt;&gt;"",ISNUMBER(MATCH(E136,Klanten!$B$6:$B$35,0)),ISNUMBER(INDEX(Klanten!$C$6:$C$35,MATCH(E136,Klanten!$B$6:$B$35,0)))),INDEX(Klanten!$C$6:$C$35,MATCH(E136,Klanten!$B$6:$B$35,0)),Start!$C$8))</f>
        <v/>
      </c>
    </row>
    <row r="137" customFormat="false" ht="15" hidden="false" customHeight="false" outlineLevel="0" collapsed="false">
      <c r="B137" s="39"/>
      <c r="C137" s="40" t="str">
        <f aca="false">IF(B137="","",CHOOSE(WEEKDAY(B137,2),"ma","di","wo","do","vr","za","zo"))</f>
        <v/>
      </c>
      <c r="D137" s="40" t="str">
        <f aca="false">IF(B137="","",_xlfn.ISOWEEKNUM(B137))</f>
        <v/>
      </c>
      <c r="E137" s="6"/>
      <c r="F137" s="41"/>
      <c r="G137" s="6"/>
      <c r="H137" s="42"/>
      <c r="I137" s="43" t="str">
        <f aca="false">IF(OR(H137="",G137&lt;&gt;"Direct"),"",H137*IF(AND(E137&lt;&gt;"",ISNUMBER(MATCH(E137,Klanten!$B$6:$B$35,0)),ISNUMBER(INDEX(Klanten!$C$6:$C$35,MATCH(E137,Klanten!$B$6:$B$35,0)))),INDEX(Klanten!$C$6:$C$35,MATCH(E137,Klanten!$B$6:$B$35,0)),Start!$C$8))</f>
        <v/>
      </c>
    </row>
    <row r="138" customFormat="false" ht="15" hidden="false" customHeight="false" outlineLevel="0" collapsed="false">
      <c r="B138" s="39"/>
      <c r="C138" s="40" t="str">
        <f aca="false">IF(B138="","",CHOOSE(WEEKDAY(B138,2),"ma","di","wo","do","vr","za","zo"))</f>
        <v/>
      </c>
      <c r="D138" s="40" t="str">
        <f aca="false">IF(B138="","",_xlfn.ISOWEEKNUM(B138))</f>
        <v/>
      </c>
      <c r="E138" s="6"/>
      <c r="F138" s="41"/>
      <c r="G138" s="6"/>
      <c r="H138" s="42"/>
      <c r="I138" s="43" t="str">
        <f aca="false">IF(OR(H138="",G138&lt;&gt;"Direct"),"",H138*IF(AND(E138&lt;&gt;"",ISNUMBER(MATCH(E138,Klanten!$B$6:$B$35,0)),ISNUMBER(INDEX(Klanten!$C$6:$C$35,MATCH(E138,Klanten!$B$6:$B$35,0)))),INDEX(Klanten!$C$6:$C$35,MATCH(E138,Klanten!$B$6:$B$35,0)),Start!$C$8))</f>
        <v/>
      </c>
    </row>
    <row r="139" customFormat="false" ht="15" hidden="false" customHeight="false" outlineLevel="0" collapsed="false">
      <c r="B139" s="39"/>
      <c r="C139" s="40" t="str">
        <f aca="false">IF(B139="","",CHOOSE(WEEKDAY(B139,2),"ma","di","wo","do","vr","za","zo"))</f>
        <v/>
      </c>
      <c r="D139" s="40" t="str">
        <f aca="false">IF(B139="","",_xlfn.ISOWEEKNUM(B139))</f>
        <v/>
      </c>
      <c r="E139" s="6"/>
      <c r="F139" s="41"/>
      <c r="G139" s="6"/>
      <c r="H139" s="42"/>
      <c r="I139" s="43" t="str">
        <f aca="false">IF(OR(H139="",G139&lt;&gt;"Direct"),"",H139*IF(AND(E139&lt;&gt;"",ISNUMBER(MATCH(E139,Klanten!$B$6:$B$35,0)),ISNUMBER(INDEX(Klanten!$C$6:$C$35,MATCH(E139,Klanten!$B$6:$B$35,0)))),INDEX(Klanten!$C$6:$C$35,MATCH(E139,Klanten!$B$6:$B$35,0)),Start!$C$8))</f>
        <v/>
      </c>
    </row>
    <row r="140" customFormat="false" ht="15" hidden="false" customHeight="false" outlineLevel="0" collapsed="false">
      <c r="B140" s="39"/>
      <c r="C140" s="40" t="str">
        <f aca="false">IF(B140="","",CHOOSE(WEEKDAY(B140,2),"ma","di","wo","do","vr","za","zo"))</f>
        <v/>
      </c>
      <c r="D140" s="40" t="str">
        <f aca="false">IF(B140="","",_xlfn.ISOWEEKNUM(B140))</f>
        <v/>
      </c>
      <c r="E140" s="6"/>
      <c r="F140" s="41"/>
      <c r="G140" s="6"/>
      <c r="H140" s="42"/>
      <c r="I140" s="43" t="str">
        <f aca="false">IF(OR(H140="",G140&lt;&gt;"Direct"),"",H140*IF(AND(E140&lt;&gt;"",ISNUMBER(MATCH(E140,Klanten!$B$6:$B$35,0)),ISNUMBER(INDEX(Klanten!$C$6:$C$35,MATCH(E140,Klanten!$B$6:$B$35,0)))),INDEX(Klanten!$C$6:$C$35,MATCH(E140,Klanten!$B$6:$B$35,0)),Start!$C$8))</f>
        <v/>
      </c>
    </row>
    <row r="141" customFormat="false" ht="15" hidden="false" customHeight="false" outlineLevel="0" collapsed="false">
      <c r="B141" s="39"/>
      <c r="C141" s="40" t="str">
        <f aca="false">IF(B141="","",CHOOSE(WEEKDAY(B141,2),"ma","di","wo","do","vr","za","zo"))</f>
        <v/>
      </c>
      <c r="D141" s="40" t="str">
        <f aca="false">IF(B141="","",_xlfn.ISOWEEKNUM(B141))</f>
        <v/>
      </c>
      <c r="E141" s="6"/>
      <c r="F141" s="41"/>
      <c r="G141" s="6"/>
      <c r="H141" s="42"/>
      <c r="I141" s="43" t="str">
        <f aca="false">IF(OR(H141="",G141&lt;&gt;"Direct"),"",H141*IF(AND(E141&lt;&gt;"",ISNUMBER(MATCH(E141,Klanten!$B$6:$B$35,0)),ISNUMBER(INDEX(Klanten!$C$6:$C$35,MATCH(E141,Klanten!$B$6:$B$35,0)))),INDEX(Klanten!$C$6:$C$35,MATCH(E141,Klanten!$B$6:$B$35,0)),Start!$C$8))</f>
        <v/>
      </c>
    </row>
    <row r="142" customFormat="false" ht="15" hidden="false" customHeight="false" outlineLevel="0" collapsed="false">
      <c r="B142" s="39"/>
      <c r="C142" s="40" t="str">
        <f aca="false">IF(B142="","",CHOOSE(WEEKDAY(B142,2),"ma","di","wo","do","vr","za","zo"))</f>
        <v/>
      </c>
      <c r="D142" s="40" t="str">
        <f aca="false">IF(B142="","",_xlfn.ISOWEEKNUM(B142))</f>
        <v/>
      </c>
      <c r="E142" s="6"/>
      <c r="F142" s="41"/>
      <c r="G142" s="6"/>
      <c r="H142" s="42"/>
      <c r="I142" s="43" t="str">
        <f aca="false">IF(OR(H142="",G142&lt;&gt;"Direct"),"",H142*IF(AND(E142&lt;&gt;"",ISNUMBER(MATCH(E142,Klanten!$B$6:$B$35,0)),ISNUMBER(INDEX(Klanten!$C$6:$C$35,MATCH(E142,Klanten!$B$6:$B$35,0)))),INDEX(Klanten!$C$6:$C$35,MATCH(E142,Klanten!$B$6:$B$35,0)),Start!$C$8))</f>
        <v/>
      </c>
    </row>
    <row r="143" customFormat="false" ht="15" hidden="false" customHeight="false" outlineLevel="0" collapsed="false">
      <c r="B143" s="39"/>
      <c r="C143" s="40" t="str">
        <f aca="false">IF(B143="","",CHOOSE(WEEKDAY(B143,2),"ma","di","wo","do","vr","za","zo"))</f>
        <v/>
      </c>
      <c r="D143" s="40" t="str">
        <f aca="false">IF(B143="","",_xlfn.ISOWEEKNUM(B143))</f>
        <v/>
      </c>
      <c r="E143" s="6"/>
      <c r="F143" s="41"/>
      <c r="G143" s="6"/>
      <c r="H143" s="42"/>
      <c r="I143" s="43" t="str">
        <f aca="false">IF(OR(H143="",G143&lt;&gt;"Direct"),"",H143*IF(AND(E143&lt;&gt;"",ISNUMBER(MATCH(E143,Klanten!$B$6:$B$35,0)),ISNUMBER(INDEX(Klanten!$C$6:$C$35,MATCH(E143,Klanten!$B$6:$B$35,0)))),INDEX(Klanten!$C$6:$C$35,MATCH(E143,Klanten!$B$6:$B$35,0)),Start!$C$8))</f>
        <v/>
      </c>
    </row>
    <row r="144" customFormat="false" ht="15" hidden="false" customHeight="false" outlineLevel="0" collapsed="false">
      <c r="B144" s="39"/>
      <c r="C144" s="40" t="str">
        <f aca="false">IF(B144="","",CHOOSE(WEEKDAY(B144,2),"ma","di","wo","do","vr","za","zo"))</f>
        <v/>
      </c>
      <c r="D144" s="40" t="str">
        <f aca="false">IF(B144="","",_xlfn.ISOWEEKNUM(B144))</f>
        <v/>
      </c>
      <c r="E144" s="6"/>
      <c r="F144" s="41"/>
      <c r="G144" s="6"/>
      <c r="H144" s="42"/>
      <c r="I144" s="43" t="str">
        <f aca="false">IF(OR(H144="",G144&lt;&gt;"Direct"),"",H144*IF(AND(E144&lt;&gt;"",ISNUMBER(MATCH(E144,Klanten!$B$6:$B$35,0)),ISNUMBER(INDEX(Klanten!$C$6:$C$35,MATCH(E144,Klanten!$B$6:$B$35,0)))),INDEX(Klanten!$C$6:$C$35,MATCH(E144,Klanten!$B$6:$B$35,0)),Start!$C$8))</f>
        <v/>
      </c>
    </row>
    <row r="145" customFormat="false" ht="15" hidden="false" customHeight="false" outlineLevel="0" collapsed="false">
      <c r="B145" s="39"/>
      <c r="C145" s="40" t="str">
        <f aca="false">IF(B145="","",CHOOSE(WEEKDAY(B145,2),"ma","di","wo","do","vr","za","zo"))</f>
        <v/>
      </c>
      <c r="D145" s="40" t="str">
        <f aca="false">IF(B145="","",_xlfn.ISOWEEKNUM(B145))</f>
        <v/>
      </c>
      <c r="E145" s="6"/>
      <c r="F145" s="41"/>
      <c r="G145" s="6"/>
      <c r="H145" s="42"/>
      <c r="I145" s="43" t="str">
        <f aca="false">IF(OR(H145="",G145&lt;&gt;"Direct"),"",H145*IF(AND(E145&lt;&gt;"",ISNUMBER(MATCH(E145,Klanten!$B$6:$B$35,0)),ISNUMBER(INDEX(Klanten!$C$6:$C$35,MATCH(E145,Klanten!$B$6:$B$35,0)))),INDEX(Klanten!$C$6:$C$35,MATCH(E145,Klanten!$B$6:$B$35,0)),Start!$C$8))</f>
        <v/>
      </c>
    </row>
    <row r="146" customFormat="false" ht="15" hidden="false" customHeight="false" outlineLevel="0" collapsed="false">
      <c r="B146" s="39"/>
      <c r="C146" s="40" t="str">
        <f aca="false">IF(B146="","",CHOOSE(WEEKDAY(B146,2),"ma","di","wo","do","vr","za","zo"))</f>
        <v/>
      </c>
      <c r="D146" s="40" t="str">
        <f aca="false">IF(B146="","",_xlfn.ISOWEEKNUM(B146))</f>
        <v/>
      </c>
      <c r="E146" s="6"/>
      <c r="F146" s="41"/>
      <c r="G146" s="6"/>
      <c r="H146" s="42"/>
      <c r="I146" s="43" t="str">
        <f aca="false">IF(OR(H146="",G146&lt;&gt;"Direct"),"",H146*IF(AND(E146&lt;&gt;"",ISNUMBER(MATCH(E146,Klanten!$B$6:$B$35,0)),ISNUMBER(INDEX(Klanten!$C$6:$C$35,MATCH(E146,Klanten!$B$6:$B$35,0)))),INDEX(Klanten!$C$6:$C$35,MATCH(E146,Klanten!$B$6:$B$35,0)),Start!$C$8))</f>
        <v/>
      </c>
    </row>
    <row r="147" customFormat="false" ht="15" hidden="false" customHeight="false" outlineLevel="0" collapsed="false">
      <c r="B147" s="39"/>
      <c r="C147" s="40" t="str">
        <f aca="false">IF(B147="","",CHOOSE(WEEKDAY(B147,2),"ma","di","wo","do","vr","za","zo"))</f>
        <v/>
      </c>
      <c r="D147" s="40" t="str">
        <f aca="false">IF(B147="","",_xlfn.ISOWEEKNUM(B147))</f>
        <v/>
      </c>
      <c r="E147" s="6"/>
      <c r="F147" s="41"/>
      <c r="G147" s="6"/>
      <c r="H147" s="42"/>
      <c r="I147" s="43" t="str">
        <f aca="false">IF(OR(H147="",G147&lt;&gt;"Direct"),"",H147*IF(AND(E147&lt;&gt;"",ISNUMBER(MATCH(E147,Klanten!$B$6:$B$35,0)),ISNUMBER(INDEX(Klanten!$C$6:$C$35,MATCH(E147,Klanten!$B$6:$B$35,0)))),INDEX(Klanten!$C$6:$C$35,MATCH(E147,Klanten!$B$6:$B$35,0)),Start!$C$8))</f>
        <v/>
      </c>
    </row>
    <row r="148" customFormat="false" ht="15" hidden="false" customHeight="false" outlineLevel="0" collapsed="false">
      <c r="B148" s="39"/>
      <c r="C148" s="40" t="str">
        <f aca="false">IF(B148="","",CHOOSE(WEEKDAY(B148,2),"ma","di","wo","do","vr","za","zo"))</f>
        <v/>
      </c>
      <c r="D148" s="40" t="str">
        <f aca="false">IF(B148="","",_xlfn.ISOWEEKNUM(B148))</f>
        <v/>
      </c>
      <c r="E148" s="6"/>
      <c r="F148" s="41"/>
      <c r="G148" s="6"/>
      <c r="H148" s="42"/>
      <c r="I148" s="43" t="str">
        <f aca="false">IF(OR(H148="",G148&lt;&gt;"Direct"),"",H148*IF(AND(E148&lt;&gt;"",ISNUMBER(MATCH(E148,Klanten!$B$6:$B$35,0)),ISNUMBER(INDEX(Klanten!$C$6:$C$35,MATCH(E148,Klanten!$B$6:$B$35,0)))),INDEX(Klanten!$C$6:$C$35,MATCH(E148,Klanten!$B$6:$B$35,0)),Start!$C$8))</f>
        <v/>
      </c>
    </row>
    <row r="149" customFormat="false" ht="15" hidden="false" customHeight="false" outlineLevel="0" collapsed="false">
      <c r="B149" s="39"/>
      <c r="C149" s="40" t="str">
        <f aca="false">IF(B149="","",CHOOSE(WEEKDAY(B149,2),"ma","di","wo","do","vr","za","zo"))</f>
        <v/>
      </c>
      <c r="D149" s="40" t="str">
        <f aca="false">IF(B149="","",_xlfn.ISOWEEKNUM(B149))</f>
        <v/>
      </c>
      <c r="E149" s="6"/>
      <c r="F149" s="41"/>
      <c r="G149" s="6"/>
      <c r="H149" s="42"/>
      <c r="I149" s="43" t="str">
        <f aca="false">IF(OR(H149="",G149&lt;&gt;"Direct"),"",H149*IF(AND(E149&lt;&gt;"",ISNUMBER(MATCH(E149,Klanten!$B$6:$B$35,0)),ISNUMBER(INDEX(Klanten!$C$6:$C$35,MATCH(E149,Klanten!$B$6:$B$35,0)))),INDEX(Klanten!$C$6:$C$35,MATCH(E149,Klanten!$B$6:$B$35,0)),Start!$C$8))</f>
        <v/>
      </c>
    </row>
    <row r="150" customFormat="false" ht="15" hidden="false" customHeight="false" outlineLevel="0" collapsed="false">
      <c r="B150" s="39"/>
      <c r="C150" s="40" t="str">
        <f aca="false">IF(B150="","",CHOOSE(WEEKDAY(B150,2),"ma","di","wo","do","vr","za","zo"))</f>
        <v/>
      </c>
      <c r="D150" s="40" t="str">
        <f aca="false">IF(B150="","",_xlfn.ISOWEEKNUM(B150))</f>
        <v/>
      </c>
      <c r="E150" s="6"/>
      <c r="F150" s="41"/>
      <c r="G150" s="6"/>
      <c r="H150" s="42"/>
      <c r="I150" s="43" t="str">
        <f aca="false">IF(OR(H150="",G150&lt;&gt;"Direct"),"",H150*IF(AND(E150&lt;&gt;"",ISNUMBER(MATCH(E150,Klanten!$B$6:$B$35,0)),ISNUMBER(INDEX(Klanten!$C$6:$C$35,MATCH(E150,Klanten!$B$6:$B$35,0)))),INDEX(Klanten!$C$6:$C$35,MATCH(E150,Klanten!$B$6:$B$35,0)),Start!$C$8))</f>
        <v/>
      </c>
    </row>
    <row r="151" customFormat="false" ht="15" hidden="false" customHeight="false" outlineLevel="0" collapsed="false">
      <c r="B151" s="39"/>
      <c r="C151" s="40" t="str">
        <f aca="false">IF(B151="","",CHOOSE(WEEKDAY(B151,2),"ma","di","wo","do","vr","za","zo"))</f>
        <v/>
      </c>
      <c r="D151" s="40" t="str">
        <f aca="false">IF(B151="","",_xlfn.ISOWEEKNUM(B151))</f>
        <v/>
      </c>
      <c r="E151" s="6"/>
      <c r="F151" s="41"/>
      <c r="G151" s="6"/>
      <c r="H151" s="42"/>
      <c r="I151" s="43" t="str">
        <f aca="false">IF(OR(H151="",G151&lt;&gt;"Direct"),"",H151*IF(AND(E151&lt;&gt;"",ISNUMBER(MATCH(E151,Klanten!$B$6:$B$35,0)),ISNUMBER(INDEX(Klanten!$C$6:$C$35,MATCH(E151,Klanten!$B$6:$B$35,0)))),INDEX(Klanten!$C$6:$C$35,MATCH(E151,Klanten!$B$6:$B$35,0)),Start!$C$8))</f>
        <v/>
      </c>
    </row>
    <row r="152" customFormat="false" ht="15" hidden="false" customHeight="false" outlineLevel="0" collapsed="false">
      <c r="B152" s="39"/>
      <c r="C152" s="40" t="str">
        <f aca="false">IF(B152="","",CHOOSE(WEEKDAY(B152,2),"ma","di","wo","do","vr","za","zo"))</f>
        <v/>
      </c>
      <c r="D152" s="40" t="str">
        <f aca="false">IF(B152="","",_xlfn.ISOWEEKNUM(B152))</f>
        <v/>
      </c>
      <c r="E152" s="6"/>
      <c r="F152" s="41"/>
      <c r="G152" s="6"/>
      <c r="H152" s="42"/>
      <c r="I152" s="43" t="str">
        <f aca="false">IF(OR(H152="",G152&lt;&gt;"Direct"),"",H152*IF(AND(E152&lt;&gt;"",ISNUMBER(MATCH(E152,Klanten!$B$6:$B$35,0)),ISNUMBER(INDEX(Klanten!$C$6:$C$35,MATCH(E152,Klanten!$B$6:$B$35,0)))),INDEX(Klanten!$C$6:$C$35,MATCH(E152,Klanten!$B$6:$B$35,0)),Start!$C$8))</f>
        <v/>
      </c>
    </row>
    <row r="153" customFormat="false" ht="15" hidden="false" customHeight="false" outlineLevel="0" collapsed="false">
      <c r="B153" s="39"/>
      <c r="C153" s="40" t="str">
        <f aca="false">IF(B153="","",CHOOSE(WEEKDAY(B153,2),"ma","di","wo","do","vr","za","zo"))</f>
        <v/>
      </c>
      <c r="D153" s="40" t="str">
        <f aca="false">IF(B153="","",_xlfn.ISOWEEKNUM(B153))</f>
        <v/>
      </c>
      <c r="E153" s="6"/>
      <c r="F153" s="41"/>
      <c r="G153" s="6"/>
      <c r="H153" s="42"/>
      <c r="I153" s="43" t="str">
        <f aca="false">IF(OR(H153="",G153&lt;&gt;"Direct"),"",H153*IF(AND(E153&lt;&gt;"",ISNUMBER(MATCH(E153,Klanten!$B$6:$B$35,0)),ISNUMBER(INDEX(Klanten!$C$6:$C$35,MATCH(E153,Klanten!$B$6:$B$35,0)))),INDEX(Klanten!$C$6:$C$35,MATCH(E153,Klanten!$B$6:$B$35,0)),Start!$C$8))</f>
        <v/>
      </c>
    </row>
    <row r="154" customFormat="false" ht="15" hidden="false" customHeight="false" outlineLevel="0" collapsed="false">
      <c r="B154" s="39"/>
      <c r="C154" s="40" t="str">
        <f aca="false">IF(B154="","",CHOOSE(WEEKDAY(B154,2),"ma","di","wo","do","vr","za","zo"))</f>
        <v/>
      </c>
      <c r="D154" s="40" t="str">
        <f aca="false">IF(B154="","",_xlfn.ISOWEEKNUM(B154))</f>
        <v/>
      </c>
      <c r="E154" s="6"/>
      <c r="F154" s="41"/>
      <c r="G154" s="6"/>
      <c r="H154" s="42"/>
      <c r="I154" s="43" t="str">
        <f aca="false">IF(OR(H154="",G154&lt;&gt;"Direct"),"",H154*IF(AND(E154&lt;&gt;"",ISNUMBER(MATCH(E154,Klanten!$B$6:$B$35,0)),ISNUMBER(INDEX(Klanten!$C$6:$C$35,MATCH(E154,Klanten!$B$6:$B$35,0)))),INDEX(Klanten!$C$6:$C$35,MATCH(E154,Klanten!$B$6:$B$35,0)),Start!$C$8))</f>
        <v/>
      </c>
    </row>
    <row r="155" customFormat="false" ht="15" hidden="false" customHeight="false" outlineLevel="0" collapsed="false">
      <c r="B155" s="39"/>
      <c r="C155" s="40" t="str">
        <f aca="false">IF(B155="","",CHOOSE(WEEKDAY(B155,2),"ma","di","wo","do","vr","za","zo"))</f>
        <v/>
      </c>
      <c r="D155" s="40" t="str">
        <f aca="false">IF(B155="","",_xlfn.ISOWEEKNUM(B155))</f>
        <v/>
      </c>
      <c r="E155" s="6"/>
      <c r="F155" s="41"/>
      <c r="G155" s="6"/>
      <c r="H155" s="42"/>
      <c r="I155" s="43" t="str">
        <f aca="false">IF(OR(H155="",G155&lt;&gt;"Direct"),"",H155*IF(AND(E155&lt;&gt;"",ISNUMBER(MATCH(E155,Klanten!$B$6:$B$35,0)),ISNUMBER(INDEX(Klanten!$C$6:$C$35,MATCH(E155,Klanten!$B$6:$B$35,0)))),INDEX(Klanten!$C$6:$C$35,MATCH(E155,Klanten!$B$6:$B$35,0)),Start!$C$8))</f>
        <v/>
      </c>
    </row>
    <row r="156" customFormat="false" ht="15" hidden="false" customHeight="false" outlineLevel="0" collapsed="false">
      <c r="B156" s="39"/>
      <c r="C156" s="40" t="str">
        <f aca="false">IF(B156="","",CHOOSE(WEEKDAY(B156,2),"ma","di","wo","do","vr","za","zo"))</f>
        <v/>
      </c>
      <c r="D156" s="40" t="str">
        <f aca="false">IF(B156="","",_xlfn.ISOWEEKNUM(B156))</f>
        <v/>
      </c>
      <c r="E156" s="6"/>
      <c r="F156" s="41"/>
      <c r="G156" s="6"/>
      <c r="H156" s="42"/>
      <c r="I156" s="43" t="str">
        <f aca="false">IF(OR(H156="",G156&lt;&gt;"Direct"),"",H156*IF(AND(E156&lt;&gt;"",ISNUMBER(MATCH(E156,Klanten!$B$6:$B$35,0)),ISNUMBER(INDEX(Klanten!$C$6:$C$35,MATCH(E156,Klanten!$B$6:$B$35,0)))),INDEX(Klanten!$C$6:$C$35,MATCH(E156,Klanten!$B$6:$B$35,0)),Start!$C$8))</f>
        <v/>
      </c>
    </row>
    <row r="157" customFormat="false" ht="15" hidden="false" customHeight="false" outlineLevel="0" collapsed="false">
      <c r="B157" s="39"/>
      <c r="C157" s="40" t="str">
        <f aca="false">IF(B157="","",CHOOSE(WEEKDAY(B157,2),"ma","di","wo","do","vr","za","zo"))</f>
        <v/>
      </c>
      <c r="D157" s="40" t="str">
        <f aca="false">IF(B157="","",_xlfn.ISOWEEKNUM(B157))</f>
        <v/>
      </c>
      <c r="E157" s="6"/>
      <c r="F157" s="41"/>
      <c r="G157" s="6"/>
      <c r="H157" s="42"/>
      <c r="I157" s="43" t="str">
        <f aca="false">IF(OR(H157="",G157&lt;&gt;"Direct"),"",H157*IF(AND(E157&lt;&gt;"",ISNUMBER(MATCH(E157,Klanten!$B$6:$B$35,0)),ISNUMBER(INDEX(Klanten!$C$6:$C$35,MATCH(E157,Klanten!$B$6:$B$35,0)))),INDEX(Klanten!$C$6:$C$35,MATCH(E157,Klanten!$B$6:$B$35,0)),Start!$C$8))</f>
        <v/>
      </c>
    </row>
    <row r="158" customFormat="false" ht="15" hidden="false" customHeight="false" outlineLevel="0" collapsed="false">
      <c r="B158" s="39"/>
      <c r="C158" s="40" t="str">
        <f aca="false">IF(B158="","",CHOOSE(WEEKDAY(B158,2),"ma","di","wo","do","vr","za","zo"))</f>
        <v/>
      </c>
      <c r="D158" s="40" t="str">
        <f aca="false">IF(B158="","",_xlfn.ISOWEEKNUM(B158))</f>
        <v/>
      </c>
      <c r="E158" s="6"/>
      <c r="F158" s="41"/>
      <c r="G158" s="6"/>
      <c r="H158" s="42"/>
      <c r="I158" s="43" t="str">
        <f aca="false">IF(OR(H158="",G158&lt;&gt;"Direct"),"",H158*IF(AND(E158&lt;&gt;"",ISNUMBER(MATCH(E158,Klanten!$B$6:$B$35,0)),ISNUMBER(INDEX(Klanten!$C$6:$C$35,MATCH(E158,Klanten!$B$6:$B$35,0)))),INDEX(Klanten!$C$6:$C$35,MATCH(E158,Klanten!$B$6:$B$35,0)),Start!$C$8))</f>
        <v/>
      </c>
    </row>
    <row r="159" customFormat="false" ht="15" hidden="false" customHeight="false" outlineLevel="0" collapsed="false">
      <c r="B159" s="39"/>
      <c r="C159" s="40" t="str">
        <f aca="false">IF(B159="","",CHOOSE(WEEKDAY(B159,2),"ma","di","wo","do","vr","za","zo"))</f>
        <v/>
      </c>
      <c r="D159" s="40" t="str">
        <f aca="false">IF(B159="","",_xlfn.ISOWEEKNUM(B159))</f>
        <v/>
      </c>
      <c r="E159" s="6"/>
      <c r="F159" s="41"/>
      <c r="G159" s="6"/>
      <c r="H159" s="42"/>
      <c r="I159" s="43" t="str">
        <f aca="false">IF(OR(H159="",G159&lt;&gt;"Direct"),"",H159*IF(AND(E159&lt;&gt;"",ISNUMBER(MATCH(E159,Klanten!$B$6:$B$35,0)),ISNUMBER(INDEX(Klanten!$C$6:$C$35,MATCH(E159,Klanten!$B$6:$B$35,0)))),INDEX(Klanten!$C$6:$C$35,MATCH(E159,Klanten!$B$6:$B$35,0)),Start!$C$8))</f>
        <v/>
      </c>
    </row>
    <row r="160" customFormat="false" ht="15" hidden="false" customHeight="false" outlineLevel="0" collapsed="false">
      <c r="B160" s="39"/>
      <c r="C160" s="40" t="str">
        <f aca="false">IF(B160="","",CHOOSE(WEEKDAY(B160,2),"ma","di","wo","do","vr","za","zo"))</f>
        <v/>
      </c>
      <c r="D160" s="40" t="str">
        <f aca="false">IF(B160="","",_xlfn.ISOWEEKNUM(B160))</f>
        <v/>
      </c>
      <c r="E160" s="6"/>
      <c r="F160" s="41"/>
      <c r="G160" s="6"/>
      <c r="H160" s="42"/>
      <c r="I160" s="43" t="str">
        <f aca="false">IF(OR(H160="",G160&lt;&gt;"Direct"),"",H160*IF(AND(E160&lt;&gt;"",ISNUMBER(MATCH(E160,Klanten!$B$6:$B$35,0)),ISNUMBER(INDEX(Klanten!$C$6:$C$35,MATCH(E160,Klanten!$B$6:$B$35,0)))),INDEX(Klanten!$C$6:$C$35,MATCH(E160,Klanten!$B$6:$B$35,0)),Start!$C$8))</f>
        <v/>
      </c>
    </row>
    <row r="161" customFormat="false" ht="15" hidden="false" customHeight="false" outlineLevel="0" collapsed="false">
      <c r="B161" s="39"/>
      <c r="C161" s="40" t="str">
        <f aca="false">IF(B161="","",CHOOSE(WEEKDAY(B161,2),"ma","di","wo","do","vr","za","zo"))</f>
        <v/>
      </c>
      <c r="D161" s="40" t="str">
        <f aca="false">IF(B161="","",_xlfn.ISOWEEKNUM(B161))</f>
        <v/>
      </c>
      <c r="E161" s="6"/>
      <c r="F161" s="41"/>
      <c r="G161" s="6"/>
      <c r="H161" s="42"/>
      <c r="I161" s="43" t="str">
        <f aca="false">IF(OR(H161="",G161&lt;&gt;"Direct"),"",H161*IF(AND(E161&lt;&gt;"",ISNUMBER(MATCH(E161,Klanten!$B$6:$B$35,0)),ISNUMBER(INDEX(Klanten!$C$6:$C$35,MATCH(E161,Klanten!$B$6:$B$35,0)))),INDEX(Klanten!$C$6:$C$35,MATCH(E161,Klanten!$B$6:$B$35,0)),Start!$C$8))</f>
        <v/>
      </c>
    </row>
    <row r="162" customFormat="false" ht="15" hidden="false" customHeight="false" outlineLevel="0" collapsed="false">
      <c r="B162" s="39"/>
      <c r="C162" s="40" t="str">
        <f aca="false">IF(B162="","",CHOOSE(WEEKDAY(B162,2),"ma","di","wo","do","vr","za","zo"))</f>
        <v/>
      </c>
      <c r="D162" s="40" t="str">
        <f aca="false">IF(B162="","",_xlfn.ISOWEEKNUM(B162))</f>
        <v/>
      </c>
      <c r="E162" s="6"/>
      <c r="F162" s="41"/>
      <c r="G162" s="6"/>
      <c r="H162" s="42"/>
      <c r="I162" s="43" t="str">
        <f aca="false">IF(OR(H162="",G162&lt;&gt;"Direct"),"",H162*IF(AND(E162&lt;&gt;"",ISNUMBER(MATCH(E162,Klanten!$B$6:$B$35,0)),ISNUMBER(INDEX(Klanten!$C$6:$C$35,MATCH(E162,Klanten!$B$6:$B$35,0)))),INDEX(Klanten!$C$6:$C$35,MATCH(E162,Klanten!$B$6:$B$35,0)),Start!$C$8))</f>
        <v/>
      </c>
    </row>
    <row r="163" customFormat="false" ht="15" hidden="false" customHeight="false" outlineLevel="0" collapsed="false">
      <c r="B163" s="39"/>
      <c r="C163" s="40" t="str">
        <f aca="false">IF(B163="","",CHOOSE(WEEKDAY(B163,2),"ma","di","wo","do","vr","za","zo"))</f>
        <v/>
      </c>
      <c r="D163" s="40" t="str">
        <f aca="false">IF(B163="","",_xlfn.ISOWEEKNUM(B163))</f>
        <v/>
      </c>
      <c r="E163" s="6"/>
      <c r="F163" s="41"/>
      <c r="G163" s="6"/>
      <c r="H163" s="42"/>
      <c r="I163" s="43" t="str">
        <f aca="false">IF(OR(H163="",G163&lt;&gt;"Direct"),"",H163*IF(AND(E163&lt;&gt;"",ISNUMBER(MATCH(E163,Klanten!$B$6:$B$35,0)),ISNUMBER(INDEX(Klanten!$C$6:$C$35,MATCH(E163,Klanten!$B$6:$B$35,0)))),INDEX(Klanten!$C$6:$C$35,MATCH(E163,Klanten!$B$6:$B$35,0)),Start!$C$8))</f>
        <v/>
      </c>
    </row>
    <row r="164" customFormat="false" ht="15" hidden="false" customHeight="false" outlineLevel="0" collapsed="false">
      <c r="B164" s="39"/>
      <c r="C164" s="40" t="str">
        <f aca="false">IF(B164="","",CHOOSE(WEEKDAY(B164,2),"ma","di","wo","do","vr","za","zo"))</f>
        <v/>
      </c>
      <c r="D164" s="40" t="str">
        <f aca="false">IF(B164="","",_xlfn.ISOWEEKNUM(B164))</f>
        <v/>
      </c>
      <c r="E164" s="6"/>
      <c r="F164" s="41"/>
      <c r="G164" s="6"/>
      <c r="H164" s="42"/>
      <c r="I164" s="43" t="str">
        <f aca="false">IF(OR(H164="",G164&lt;&gt;"Direct"),"",H164*IF(AND(E164&lt;&gt;"",ISNUMBER(MATCH(E164,Klanten!$B$6:$B$35,0)),ISNUMBER(INDEX(Klanten!$C$6:$C$35,MATCH(E164,Klanten!$B$6:$B$35,0)))),INDEX(Klanten!$C$6:$C$35,MATCH(E164,Klanten!$B$6:$B$35,0)),Start!$C$8))</f>
        <v/>
      </c>
    </row>
    <row r="165" customFormat="false" ht="15" hidden="false" customHeight="false" outlineLevel="0" collapsed="false">
      <c r="B165" s="39"/>
      <c r="C165" s="40" t="str">
        <f aca="false">IF(B165="","",CHOOSE(WEEKDAY(B165,2),"ma","di","wo","do","vr","za","zo"))</f>
        <v/>
      </c>
      <c r="D165" s="40" t="str">
        <f aca="false">IF(B165="","",_xlfn.ISOWEEKNUM(B165))</f>
        <v/>
      </c>
      <c r="E165" s="6"/>
      <c r="F165" s="41"/>
      <c r="G165" s="6"/>
      <c r="H165" s="42"/>
      <c r="I165" s="43" t="str">
        <f aca="false">IF(OR(H165="",G165&lt;&gt;"Direct"),"",H165*IF(AND(E165&lt;&gt;"",ISNUMBER(MATCH(E165,Klanten!$B$6:$B$35,0)),ISNUMBER(INDEX(Klanten!$C$6:$C$35,MATCH(E165,Klanten!$B$6:$B$35,0)))),INDEX(Klanten!$C$6:$C$35,MATCH(E165,Klanten!$B$6:$B$35,0)),Start!$C$8))</f>
        <v/>
      </c>
    </row>
    <row r="166" customFormat="false" ht="15" hidden="false" customHeight="false" outlineLevel="0" collapsed="false">
      <c r="B166" s="39"/>
      <c r="C166" s="40" t="str">
        <f aca="false">IF(B166="","",CHOOSE(WEEKDAY(B166,2),"ma","di","wo","do","vr","za","zo"))</f>
        <v/>
      </c>
      <c r="D166" s="40" t="str">
        <f aca="false">IF(B166="","",_xlfn.ISOWEEKNUM(B166))</f>
        <v/>
      </c>
      <c r="E166" s="6"/>
      <c r="F166" s="41"/>
      <c r="G166" s="6"/>
      <c r="H166" s="42"/>
      <c r="I166" s="43" t="str">
        <f aca="false">IF(OR(H166="",G166&lt;&gt;"Direct"),"",H166*IF(AND(E166&lt;&gt;"",ISNUMBER(MATCH(E166,Klanten!$B$6:$B$35,0)),ISNUMBER(INDEX(Klanten!$C$6:$C$35,MATCH(E166,Klanten!$B$6:$B$35,0)))),INDEX(Klanten!$C$6:$C$35,MATCH(E166,Klanten!$B$6:$B$35,0)),Start!$C$8))</f>
        <v/>
      </c>
    </row>
    <row r="167" customFormat="false" ht="15" hidden="false" customHeight="false" outlineLevel="0" collapsed="false">
      <c r="B167" s="39"/>
      <c r="C167" s="40" t="str">
        <f aca="false">IF(B167="","",CHOOSE(WEEKDAY(B167,2),"ma","di","wo","do","vr","za","zo"))</f>
        <v/>
      </c>
      <c r="D167" s="40" t="str">
        <f aca="false">IF(B167="","",_xlfn.ISOWEEKNUM(B167))</f>
        <v/>
      </c>
      <c r="E167" s="6"/>
      <c r="F167" s="41"/>
      <c r="G167" s="6"/>
      <c r="H167" s="42"/>
      <c r="I167" s="43" t="str">
        <f aca="false">IF(OR(H167="",G167&lt;&gt;"Direct"),"",H167*IF(AND(E167&lt;&gt;"",ISNUMBER(MATCH(E167,Klanten!$B$6:$B$35,0)),ISNUMBER(INDEX(Klanten!$C$6:$C$35,MATCH(E167,Klanten!$B$6:$B$35,0)))),INDEX(Klanten!$C$6:$C$35,MATCH(E167,Klanten!$B$6:$B$35,0)),Start!$C$8))</f>
        <v/>
      </c>
    </row>
    <row r="168" customFormat="false" ht="15" hidden="false" customHeight="false" outlineLevel="0" collapsed="false">
      <c r="B168" s="39"/>
      <c r="C168" s="40" t="str">
        <f aca="false">IF(B168="","",CHOOSE(WEEKDAY(B168,2),"ma","di","wo","do","vr","za","zo"))</f>
        <v/>
      </c>
      <c r="D168" s="40" t="str">
        <f aca="false">IF(B168="","",_xlfn.ISOWEEKNUM(B168))</f>
        <v/>
      </c>
      <c r="E168" s="6"/>
      <c r="F168" s="41"/>
      <c r="G168" s="6"/>
      <c r="H168" s="42"/>
      <c r="I168" s="43" t="str">
        <f aca="false">IF(OR(H168="",G168&lt;&gt;"Direct"),"",H168*IF(AND(E168&lt;&gt;"",ISNUMBER(MATCH(E168,Klanten!$B$6:$B$35,0)),ISNUMBER(INDEX(Klanten!$C$6:$C$35,MATCH(E168,Klanten!$B$6:$B$35,0)))),INDEX(Klanten!$C$6:$C$35,MATCH(E168,Klanten!$B$6:$B$35,0)),Start!$C$8))</f>
        <v/>
      </c>
    </row>
    <row r="169" customFormat="false" ht="15" hidden="false" customHeight="false" outlineLevel="0" collapsed="false">
      <c r="B169" s="39"/>
      <c r="C169" s="40" t="str">
        <f aca="false">IF(B169="","",CHOOSE(WEEKDAY(B169,2),"ma","di","wo","do","vr","za","zo"))</f>
        <v/>
      </c>
      <c r="D169" s="40" t="str">
        <f aca="false">IF(B169="","",_xlfn.ISOWEEKNUM(B169))</f>
        <v/>
      </c>
      <c r="E169" s="6"/>
      <c r="F169" s="41"/>
      <c r="G169" s="6"/>
      <c r="H169" s="42"/>
      <c r="I169" s="43" t="str">
        <f aca="false">IF(OR(H169="",G169&lt;&gt;"Direct"),"",H169*IF(AND(E169&lt;&gt;"",ISNUMBER(MATCH(E169,Klanten!$B$6:$B$35,0)),ISNUMBER(INDEX(Klanten!$C$6:$C$35,MATCH(E169,Klanten!$B$6:$B$35,0)))),INDEX(Klanten!$C$6:$C$35,MATCH(E169,Klanten!$B$6:$B$35,0)),Start!$C$8))</f>
        <v/>
      </c>
    </row>
    <row r="170" customFormat="false" ht="15" hidden="false" customHeight="false" outlineLevel="0" collapsed="false">
      <c r="B170" s="39"/>
      <c r="C170" s="40" t="str">
        <f aca="false">IF(B170="","",CHOOSE(WEEKDAY(B170,2),"ma","di","wo","do","vr","za","zo"))</f>
        <v/>
      </c>
      <c r="D170" s="40" t="str">
        <f aca="false">IF(B170="","",_xlfn.ISOWEEKNUM(B170))</f>
        <v/>
      </c>
      <c r="E170" s="6"/>
      <c r="F170" s="41"/>
      <c r="G170" s="6"/>
      <c r="H170" s="42"/>
      <c r="I170" s="43" t="str">
        <f aca="false">IF(OR(H170="",G170&lt;&gt;"Direct"),"",H170*IF(AND(E170&lt;&gt;"",ISNUMBER(MATCH(E170,Klanten!$B$6:$B$35,0)),ISNUMBER(INDEX(Klanten!$C$6:$C$35,MATCH(E170,Klanten!$B$6:$B$35,0)))),INDEX(Klanten!$C$6:$C$35,MATCH(E170,Klanten!$B$6:$B$35,0)),Start!$C$8))</f>
        <v/>
      </c>
    </row>
    <row r="171" customFormat="false" ht="15" hidden="false" customHeight="false" outlineLevel="0" collapsed="false">
      <c r="B171" s="39"/>
      <c r="C171" s="40" t="str">
        <f aca="false">IF(B171="","",CHOOSE(WEEKDAY(B171,2),"ma","di","wo","do","vr","za","zo"))</f>
        <v/>
      </c>
      <c r="D171" s="40" t="str">
        <f aca="false">IF(B171="","",_xlfn.ISOWEEKNUM(B171))</f>
        <v/>
      </c>
      <c r="E171" s="6"/>
      <c r="F171" s="41"/>
      <c r="G171" s="6"/>
      <c r="H171" s="42"/>
      <c r="I171" s="43" t="str">
        <f aca="false">IF(OR(H171="",G171&lt;&gt;"Direct"),"",H171*IF(AND(E171&lt;&gt;"",ISNUMBER(MATCH(E171,Klanten!$B$6:$B$35,0)),ISNUMBER(INDEX(Klanten!$C$6:$C$35,MATCH(E171,Klanten!$B$6:$B$35,0)))),INDEX(Klanten!$C$6:$C$35,MATCH(E171,Klanten!$B$6:$B$35,0)),Start!$C$8))</f>
        <v/>
      </c>
    </row>
    <row r="172" customFormat="false" ht="15" hidden="false" customHeight="false" outlineLevel="0" collapsed="false">
      <c r="B172" s="39"/>
      <c r="C172" s="40" t="str">
        <f aca="false">IF(B172="","",CHOOSE(WEEKDAY(B172,2),"ma","di","wo","do","vr","za","zo"))</f>
        <v/>
      </c>
      <c r="D172" s="40" t="str">
        <f aca="false">IF(B172="","",_xlfn.ISOWEEKNUM(B172))</f>
        <v/>
      </c>
      <c r="E172" s="6"/>
      <c r="F172" s="41"/>
      <c r="G172" s="6"/>
      <c r="H172" s="42"/>
      <c r="I172" s="43" t="str">
        <f aca="false">IF(OR(H172="",G172&lt;&gt;"Direct"),"",H172*IF(AND(E172&lt;&gt;"",ISNUMBER(MATCH(E172,Klanten!$B$6:$B$35,0)),ISNUMBER(INDEX(Klanten!$C$6:$C$35,MATCH(E172,Klanten!$B$6:$B$35,0)))),INDEX(Klanten!$C$6:$C$35,MATCH(E172,Klanten!$B$6:$B$35,0)),Start!$C$8))</f>
        <v/>
      </c>
    </row>
    <row r="173" customFormat="false" ht="15" hidden="false" customHeight="false" outlineLevel="0" collapsed="false">
      <c r="B173" s="39"/>
      <c r="C173" s="40" t="str">
        <f aca="false">IF(B173="","",CHOOSE(WEEKDAY(B173,2),"ma","di","wo","do","vr","za","zo"))</f>
        <v/>
      </c>
      <c r="D173" s="40" t="str">
        <f aca="false">IF(B173="","",_xlfn.ISOWEEKNUM(B173))</f>
        <v/>
      </c>
      <c r="E173" s="6"/>
      <c r="F173" s="41"/>
      <c r="G173" s="6"/>
      <c r="H173" s="42"/>
      <c r="I173" s="43" t="str">
        <f aca="false">IF(OR(H173="",G173&lt;&gt;"Direct"),"",H173*IF(AND(E173&lt;&gt;"",ISNUMBER(MATCH(E173,Klanten!$B$6:$B$35,0)),ISNUMBER(INDEX(Klanten!$C$6:$C$35,MATCH(E173,Klanten!$B$6:$B$35,0)))),INDEX(Klanten!$C$6:$C$35,MATCH(E173,Klanten!$B$6:$B$35,0)),Start!$C$8))</f>
        <v/>
      </c>
    </row>
    <row r="174" customFormat="false" ht="15" hidden="false" customHeight="false" outlineLevel="0" collapsed="false">
      <c r="B174" s="39"/>
      <c r="C174" s="40" t="str">
        <f aca="false">IF(B174="","",CHOOSE(WEEKDAY(B174,2),"ma","di","wo","do","vr","za","zo"))</f>
        <v/>
      </c>
      <c r="D174" s="40" t="str">
        <f aca="false">IF(B174="","",_xlfn.ISOWEEKNUM(B174))</f>
        <v/>
      </c>
      <c r="E174" s="6"/>
      <c r="F174" s="41"/>
      <c r="G174" s="6"/>
      <c r="H174" s="42"/>
      <c r="I174" s="43" t="str">
        <f aca="false">IF(OR(H174="",G174&lt;&gt;"Direct"),"",H174*IF(AND(E174&lt;&gt;"",ISNUMBER(MATCH(E174,Klanten!$B$6:$B$35,0)),ISNUMBER(INDEX(Klanten!$C$6:$C$35,MATCH(E174,Klanten!$B$6:$B$35,0)))),INDEX(Klanten!$C$6:$C$35,MATCH(E174,Klanten!$B$6:$B$35,0)),Start!$C$8))</f>
        <v/>
      </c>
    </row>
    <row r="175" customFormat="false" ht="15" hidden="false" customHeight="false" outlineLevel="0" collapsed="false">
      <c r="B175" s="39"/>
      <c r="C175" s="40" t="str">
        <f aca="false">IF(B175="","",CHOOSE(WEEKDAY(B175,2),"ma","di","wo","do","vr","za","zo"))</f>
        <v/>
      </c>
      <c r="D175" s="40" t="str">
        <f aca="false">IF(B175="","",_xlfn.ISOWEEKNUM(B175))</f>
        <v/>
      </c>
      <c r="E175" s="6"/>
      <c r="F175" s="41"/>
      <c r="G175" s="6"/>
      <c r="H175" s="42"/>
      <c r="I175" s="43" t="str">
        <f aca="false">IF(OR(H175="",G175&lt;&gt;"Direct"),"",H175*IF(AND(E175&lt;&gt;"",ISNUMBER(MATCH(E175,Klanten!$B$6:$B$35,0)),ISNUMBER(INDEX(Klanten!$C$6:$C$35,MATCH(E175,Klanten!$B$6:$B$35,0)))),INDEX(Klanten!$C$6:$C$35,MATCH(E175,Klanten!$B$6:$B$35,0)),Start!$C$8))</f>
        <v/>
      </c>
    </row>
    <row r="176" customFormat="false" ht="15" hidden="false" customHeight="false" outlineLevel="0" collapsed="false">
      <c r="B176" s="39"/>
      <c r="C176" s="40" t="str">
        <f aca="false">IF(B176="","",CHOOSE(WEEKDAY(B176,2),"ma","di","wo","do","vr","za","zo"))</f>
        <v/>
      </c>
      <c r="D176" s="40" t="str">
        <f aca="false">IF(B176="","",_xlfn.ISOWEEKNUM(B176))</f>
        <v/>
      </c>
      <c r="E176" s="6"/>
      <c r="F176" s="41"/>
      <c r="G176" s="6"/>
      <c r="H176" s="42"/>
      <c r="I176" s="43" t="str">
        <f aca="false">IF(OR(H176="",G176&lt;&gt;"Direct"),"",H176*IF(AND(E176&lt;&gt;"",ISNUMBER(MATCH(E176,Klanten!$B$6:$B$35,0)),ISNUMBER(INDEX(Klanten!$C$6:$C$35,MATCH(E176,Klanten!$B$6:$B$35,0)))),INDEX(Klanten!$C$6:$C$35,MATCH(E176,Klanten!$B$6:$B$35,0)),Start!$C$8))</f>
        <v/>
      </c>
    </row>
    <row r="177" customFormat="false" ht="15" hidden="false" customHeight="false" outlineLevel="0" collapsed="false">
      <c r="B177" s="39"/>
      <c r="C177" s="40" t="str">
        <f aca="false">IF(B177="","",CHOOSE(WEEKDAY(B177,2),"ma","di","wo","do","vr","za","zo"))</f>
        <v/>
      </c>
      <c r="D177" s="40" t="str">
        <f aca="false">IF(B177="","",_xlfn.ISOWEEKNUM(B177))</f>
        <v/>
      </c>
      <c r="E177" s="6"/>
      <c r="F177" s="41"/>
      <c r="G177" s="6"/>
      <c r="H177" s="42"/>
      <c r="I177" s="43" t="str">
        <f aca="false">IF(OR(H177="",G177&lt;&gt;"Direct"),"",H177*IF(AND(E177&lt;&gt;"",ISNUMBER(MATCH(E177,Klanten!$B$6:$B$35,0)),ISNUMBER(INDEX(Klanten!$C$6:$C$35,MATCH(E177,Klanten!$B$6:$B$35,0)))),INDEX(Klanten!$C$6:$C$35,MATCH(E177,Klanten!$B$6:$B$35,0)),Start!$C$8))</f>
        <v/>
      </c>
    </row>
    <row r="178" customFormat="false" ht="15" hidden="false" customHeight="false" outlineLevel="0" collapsed="false">
      <c r="B178" s="39"/>
      <c r="C178" s="40" t="str">
        <f aca="false">IF(B178="","",CHOOSE(WEEKDAY(B178,2),"ma","di","wo","do","vr","za","zo"))</f>
        <v/>
      </c>
      <c r="D178" s="40" t="str">
        <f aca="false">IF(B178="","",_xlfn.ISOWEEKNUM(B178))</f>
        <v/>
      </c>
      <c r="E178" s="6"/>
      <c r="F178" s="41"/>
      <c r="G178" s="6"/>
      <c r="H178" s="42"/>
      <c r="I178" s="43" t="str">
        <f aca="false">IF(OR(H178="",G178&lt;&gt;"Direct"),"",H178*IF(AND(E178&lt;&gt;"",ISNUMBER(MATCH(E178,Klanten!$B$6:$B$35,0)),ISNUMBER(INDEX(Klanten!$C$6:$C$35,MATCH(E178,Klanten!$B$6:$B$35,0)))),INDEX(Klanten!$C$6:$C$35,MATCH(E178,Klanten!$B$6:$B$35,0)),Start!$C$8))</f>
        <v/>
      </c>
    </row>
    <row r="179" customFormat="false" ht="15" hidden="false" customHeight="false" outlineLevel="0" collapsed="false">
      <c r="B179" s="39"/>
      <c r="C179" s="40" t="str">
        <f aca="false">IF(B179="","",CHOOSE(WEEKDAY(B179,2),"ma","di","wo","do","vr","za","zo"))</f>
        <v/>
      </c>
      <c r="D179" s="40" t="str">
        <f aca="false">IF(B179="","",_xlfn.ISOWEEKNUM(B179))</f>
        <v/>
      </c>
      <c r="E179" s="6"/>
      <c r="F179" s="41"/>
      <c r="G179" s="6"/>
      <c r="H179" s="42"/>
      <c r="I179" s="43" t="str">
        <f aca="false">IF(OR(H179="",G179&lt;&gt;"Direct"),"",H179*IF(AND(E179&lt;&gt;"",ISNUMBER(MATCH(E179,Klanten!$B$6:$B$35,0)),ISNUMBER(INDEX(Klanten!$C$6:$C$35,MATCH(E179,Klanten!$B$6:$B$35,0)))),INDEX(Klanten!$C$6:$C$35,MATCH(E179,Klanten!$B$6:$B$35,0)),Start!$C$8))</f>
        <v/>
      </c>
    </row>
    <row r="180" customFormat="false" ht="15" hidden="false" customHeight="false" outlineLevel="0" collapsed="false">
      <c r="B180" s="39"/>
      <c r="C180" s="40" t="str">
        <f aca="false">IF(B180="","",CHOOSE(WEEKDAY(B180,2),"ma","di","wo","do","vr","za","zo"))</f>
        <v/>
      </c>
      <c r="D180" s="40" t="str">
        <f aca="false">IF(B180="","",_xlfn.ISOWEEKNUM(B180))</f>
        <v/>
      </c>
      <c r="E180" s="6"/>
      <c r="F180" s="41"/>
      <c r="G180" s="6"/>
      <c r="H180" s="42"/>
      <c r="I180" s="43" t="str">
        <f aca="false">IF(OR(H180="",G180&lt;&gt;"Direct"),"",H180*IF(AND(E180&lt;&gt;"",ISNUMBER(MATCH(E180,Klanten!$B$6:$B$35,0)),ISNUMBER(INDEX(Klanten!$C$6:$C$35,MATCH(E180,Klanten!$B$6:$B$35,0)))),INDEX(Klanten!$C$6:$C$35,MATCH(E180,Klanten!$B$6:$B$35,0)),Start!$C$8))</f>
        <v/>
      </c>
    </row>
    <row r="181" customFormat="false" ht="15" hidden="false" customHeight="false" outlineLevel="0" collapsed="false">
      <c r="B181" s="39"/>
      <c r="C181" s="40" t="str">
        <f aca="false">IF(B181="","",CHOOSE(WEEKDAY(B181,2),"ma","di","wo","do","vr","za","zo"))</f>
        <v/>
      </c>
      <c r="D181" s="40" t="str">
        <f aca="false">IF(B181="","",_xlfn.ISOWEEKNUM(B181))</f>
        <v/>
      </c>
      <c r="E181" s="6"/>
      <c r="F181" s="41"/>
      <c r="G181" s="6"/>
      <c r="H181" s="42"/>
      <c r="I181" s="43" t="str">
        <f aca="false">IF(OR(H181="",G181&lt;&gt;"Direct"),"",H181*IF(AND(E181&lt;&gt;"",ISNUMBER(MATCH(E181,Klanten!$B$6:$B$35,0)),ISNUMBER(INDEX(Klanten!$C$6:$C$35,MATCH(E181,Klanten!$B$6:$B$35,0)))),INDEX(Klanten!$C$6:$C$35,MATCH(E181,Klanten!$B$6:$B$35,0)),Start!$C$8))</f>
        <v/>
      </c>
    </row>
    <row r="182" customFormat="false" ht="15" hidden="false" customHeight="false" outlineLevel="0" collapsed="false">
      <c r="B182" s="39"/>
      <c r="C182" s="40" t="str">
        <f aca="false">IF(B182="","",CHOOSE(WEEKDAY(B182,2),"ma","di","wo","do","vr","za","zo"))</f>
        <v/>
      </c>
      <c r="D182" s="40" t="str">
        <f aca="false">IF(B182="","",_xlfn.ISOWEEKNUM(B182))</f>
        <v/>
      </c>
      <c r="E182" s="6"/>
      <c r="F182" s="41"/>
      <c r="G182" s="6"/>
      <c r="H182" s="42"/>
      <c r="I182" s="43" t="str">
        <f aca="false">IF(OR(H182="",G182&lt;&gt;"Direct"),"",H182*IF(AND(E182&lt;&gt;"",ISNUMBER(MATCH(E182,Klanten!$B$6:$B$35,0)),ISNUMBER(INDEX(Klanten!$C$6:$C$35,MATCH(E182,Klanten!$B$6:$B$35,0)))),INDEX(Klanten!$C$6:$C$35,MATCH(E182,Klanten!$B$6:$B$35,0)),Start!$C$8))</f>
        <v/>
      </c>
    </row>
    <row r="183" customFormat="false" ht="15" hidden="false" customHeight="false" outlineLevel="0" collapsed="false">
      <c r="B183" s="39"/>
      <c r="C183" s="40" t="str">
        <f aca="false">IF(B183="","",CHOOSE(WEEKDAY(B183,2),"ma","di","wo","do","vr","za","zo"))</f>
        <v/>
      </c>
      <c r="D183" s="40" t="str">
        <f aca="false">IF(B183="","",_xlfn.ISOWEEKNUM(B183))</f>
        <v/>
      </c>
      <c r="E183" s="6"/>
      <c r="F183" s="41"/>
      <c r="G183" s="6"/>
      <c r="H183" s="42"/>
      <c r="I183" s="43" t="str">
        <f aca="false">IF(OR(H183="",G183&lt;&gt;"Direct"),"",H183*IF(AND(E183&lt;&gt;"",ISNUMBER(MATCH(E183,Klanten!$B$6:$B$35,0)),ISNUMBER(INDEX(Klanten!$C$6:$C$35,MATCH(E183,Klanten!$B$6:$B$35,0)))),INDEX(Klanten!$C$6:$C$35,MATCH(E183,Klanten!$B$6:$B$35,0)),Start!$C$8))</f>
        <v/>
      </c>
    </row>
    <row r="184" customFormat="false" ht="15" hidden="false" customHeight="false" outlineLevel="0" collapsed="false">
      <c r="B184" s="39"/>
      <c r="C184" s="40" t="str">
        <f aca="false">IF(B184="","",CHOOSE(WEEKDAY(B184,2),"ma","di","wo","do","vr","za","zo"))</f>
        <v/>
      </c>
      <c r="D184" s="40" t="str">
        <f aca="false">IF(B184="","",_xlfn.ISOWEEKNUM(B184))</f>
        <v/>
      </c>
      <c r="E184" s="6"/>
      <c r="F184" s="41"/>
      <c r="G184" s="6"/>
      <c r="H184" s="42"/>
      <c r="I184" s="43" t="str">
        <f aca="false">IF(OR(H184="",G184&lt;&gt;"Direct"),"",H184*IF(AND(E184&lt;&gt;"",ISNUMBER(MATCH(E184,Klanten!$B$6:$B$35,0)),ISNUMBER(INDEX(Klanten!$C$6:$C$35,MATCH(E184,Klanten!$B$6:$B$35,0)))),INDEX(Klanten!$C$6:$C$35,MATCH(E184,Klanten!$B$6:$B$35,0)),Start!$C$8))</f>
        <v/>
      </c>
    </row>
    <row r="185" customFormat="false" ht="15" hidden="false" customHeight="false" outlineLevel="0" collapsed="false">
      <c r="B185" s="39"/>
      <c r="C185" s="40" t="str">
        <f aca="false">IF(B185="","",CHOOSE(WEEKDAY(B185,2),"ma","di","wo","do","vr","za","zo"))</f>
        <v/>
      </c>
      <c r="D185" s="40" t="str">
        <f aca="false">IF(B185="","",_xlfn.ISOWEEKNUM(B185))</f>
        <v/>
      </c>
      <c r="E185" s="6"/>
      <c r="F185" s="41"/>
      <c r="G185" s="6"/>
      <c r="H185" s="42"/>
      <c r="I185" s="43" t="str">
        <f aca="false">IF(OR(H185="",G185&lt;&gt;"Direct"),"",H185*IF(AND(E185&lt;&gt;"",ISNUMBER(MATCH(E185,Klanten!$B$6:$B$35,0)),ISNUMBER(INDEX(Klanten!$C$6:$C$35,MATCH(E185,Klanten!$B$6:$B$35,0)))),INDEX(Klanten!$C$6:$C$35,MATCH(E185,Klanten!$B$6:$B$35,0)),Start!$C$8))</f>
        <v/>
      </c>
    </row>
    <row r="186" customFormat="false" ht="15" hidden="false" customHeight="false" outlineLevel="0" collapsed="false">
      <c r="B186" s="39"/>
      <c r="C186" s="40" t="str">
        <f aca="false">IF(B186="","",CHOOSE(WEEKDAY(B186,2),"ma","di","wo","do","vr","za","zo"))</f>
        <v/>
      </c>
      <c r="D186" s="40" t="str">
        <f aca="false">IF(B186="","",_xlfn.ISOWEEKNUM(B186))</f>
        <v/>
      </c>
      <c r="E186" s="6"/>
      <c r="F186" s="41"/>
      <c r="G186" s="6"/>
      <c r="H186" s="42"/>
      <c r="I186" s="43" t="str">
        <f aca="false">IF(OR(H186="",G186&lt;&gt;"Direct"),"",H186*IF(AND(E186&lt;&gt;"",ISNUMBER(MATCH(E186,Klanten!$B$6:$B$35,0)),ISNUMBER(INDEX(Klanten!$C$6:$C$35,MATCH(E186,Klanten!$B$6:$B$35,0)))),INDEX(Klanten!$C$6:$C$35,MATCH(E186,Klanten!$B$6:$B$35,0)),Start!$C$8))</f>
        <v/>
      </c>
    </row>
    <row r="187" customFormat="false" ht="15" hidden="false" customHeight="false" outlineLevel="0" collapsed="false">
      <c r="B187" s="39"/>
      <c r="C187" s="40" t="str">
        <f aca="false">IF(B187="","",CHOOSE(WEEKDAY(B187,2),"ma","di","wo","do","vr","za","zo"))</f>
        <v/>
      </c>
      <c r="D187" s="40" t="str">
        <f aca="false">IF(B187="","",_xlfn.ISOWEEKNUM(B187))</f>
        <v/>
      </c>
      <c r="E187" s="6"/>
      <c r="F187" s="41"/>
      <c r="G187" s="6"/>
      <c r="H187" s="42"/>
      <c r="I187" s="43" t="str">
        <f aca="false">IF(OR(H187="",G187&lt;&gt;"Direct"),"",H187*IF(AND(E187&lt;&gt;"",ISNUMBER(MATCH(E187,Klanten!$B$6:$B$35,0)),ISNUMBER(INDEX(Klanten!$C$6:$C$35,MATCH(E187,Klanten!$B$6:$B$35,0)))),INDEX(Klanten!$C$6:$C$35,MATCH(E187,Klanten!$B$6:$B$35,0)),Start!$C$8))</f>
        <v/>
      </c>
    </row>
    <row r="188" customFormat="false" ht="15" hidden="false" customHeight="false" outlineLevel="0" collapsed="false">
      <c r="B188" s="39"/>
      <c r="C188" s="40" t="str">
        <f aca="false">IF(B188="","",CHOOSE(WEEKDAY(B188,2),"ma","di","wo","do","vr","za","zo"))</f>
        <v/>
      </c>
      <c r="D188" s="40" t="str">
        <f aca="false">IF(B188="","",_xlfn.ISOWEEKNUM(B188))</f>
        <v/>
      </c>
      <c r="E188" s="6"/>
      <c r="F188" s="41"/>
      <c r="G188" s="6"/>
      <c r="H188" s="42"/>
      <c r="I188" s="43" t="str">
        <f aca="false">IF(OR(H188="",G188&lt;&gt;"Direct"),"",H188*IF(AND(E188&lt;&gt;"",ISNUMBER(MATCH(E188,Klanten!$B$6:$B$35,0)),ISNUMBER(INDEX(Klanten!$C$6:$C$35,MATCH(E188,Klanten!$B$6:$B$35,0)))),INDEX(Klanten!$C$6:$C$35,MATCH(E188,Klanten!$B$6:$B$35,0)),Start!$C$8))</f>
        <v/>
      </c>
    </row>
    <row r="189" customFormat="false" ht="15" hidden="false" customHeight="false" outlineLevel="0" collapsed="false">
      <c r="B189" s="39"/>
      <c r="C189" s="40" t="str">
        <f aca="false">IF(B189="","",CHOOSE(WEEKDAY(B189,2),"ma","di","wo","do","vr","za","zo"))</f>
        <v/>
      </c>
      <c r="D189" s="40" t="str">
        <f aca="false">IF(B189="","",_xlfn.ISOWEEKNUM(B189))</f>
        <v/>
      </c>
      <c r="E189" s="6"/>
      <c r="F189" s="41"/>
      <c r="G189" s="6"/>
      <c r="H189" s="42"/>
      <c r="I189" s="43" t="str">
        <f aca="false">IF(OR(H189="",G189&lt;&gt;"Direct"),"",H189*IF(AND(E189&lt;&gt;"",ISNUMBER(MATCH(E189,Klanten!$B$6:$B$35,0)),ISNUMBER(INDEX(Klanten!$C$6:$C$35,MATCH(E189,Klanten!$B$6:$B$35,0)))),INDEX(Klanten!$C$6:$C$35,MATCH(E189,Klanten!$B$6:$B$35,0)),Start!$C$8))</f>
        <v/>
      </c>
    </row>
    <row r="190" customFormat="false" ht="15" hidden="false" customHeight="false" outlineLevel="0" collapsed="false">
      <c r="B190" s="39"/>
      <c r="C190" s="40" t="str">
        <f aca="false">IF(B190="","",CHOOSE(WEEKDAY(B190,2),"ma","di","wo","do","vr","za","zo"))</f>
        <v/>
      </c>
      <c r="D190" s="40" t="str">
        <f aca="false">IF(B190="","",_xlfn.ISOWEEKNUM(B190))</f>
        <v/>
      </c>
      <c r="E190" s="6"/>
      <c r="F190" s="41"/>
      <c r="G190" s="6"/>
      <c r="H190" s="42"/>
      <c r="I190" s="43" t="str">
        <f aca="false">IF(OR(H190="",G190&lt;&gt;"Direct"),"",H190*IF(AND(E190&lt;&gt;"",ISNUMBER(MATCH(E190,Klanten!$B$6:$B$35,0)),ISNUMBER(INDEX(Klanten!$C$6:$C$35,MATCH(E190,Klanten!$B$6:$B$35,0)))),INDEX(Klanten!$C$6:$C$35,MATCH(E190,Klanten!$B$6:$B$35,0)),Start!$C$8))</f>
        <v/>
      </c>
    </row>
    <row r="191" customFormat="false" ht="15" hidden="false" customHeight="false" outlineLevel="0" collapsed="false">
      <c r="B191" s="39"/>
      <c r="C191" s="40" t="str">
        <f aca="false">IF(B191="","",CHOOSE(WEEKDAY(B191,2),"ma","di","wo","do","vr","za","zo"))</f>
        <v/>
      </c>
      <c r="D191" s="40" t="str">
        <f aca="false">IF(B191="","",_xlfn.ISOWEEKNUM(B191))</f>
        <v/>
      </c>
      <c r="E191" s="6"/>
      <c r="F191" s="41"/>
      <c r="G191" s="6"/>
      <c r="H191" s="42"/>
      <c r="I191" s="43" t="str">
        <f aca="false">IF(OR(H191="",G191&lt;&gt;"Direct"),"",H191*IF(AND(E191&lt;&gt;"",ISNUMBER(MATCH(E191,Klanten!$B$6:$B$35,0)),ISNUMBER(INDEX(Klanten!$C$6:$C$35,MATCH(E191,Klanten!$B$6:$B$35,0)))),INDEX(Klanten!$C$6:$C$35,MATCH(E191,Klanten!$B$6:$B$35,0)),Start!$C$8))</f>
        <v/>
      </c>
    </row>
    <row r="192" customFormat="false" ht="15" hidden="false" customHeight="false" outlineLevel="0" collapsed="false">
      <c r="B192" s="39"/>
      <c r="C192" s="40" t="str">
        <f aca="false">IF(B192="","",CHOOSE(WEEKDAY(B192,2),"ma","di","wo","do","vr","za","zo"))</f>
        <v/>
      </c>
      <c r="D192" s="40" t="str">
        <f aca="false">IF(B192="","",_xlfn.ISOWEEKNUM(B192))</f>
        <v/>
      </c>
      <c r="E192" s="6"/>
      <c r="F192" s="41"/>
      <c r="G192" s="6"/>
      <c r="H192" s="42"/>
      <c r="I192" s="43" t="str">
        <f aca="false">IF(OR(H192="",G192&lt;&gt;"Direct"),"",H192*IF(AND(E192&lt;&gt;"",ISNUMBER(MATCH(E192,Klanten!$B$6:$B$35,0)),ISNUMBER(INDEX(Klanten!$C$6:$C$35,MATCH(E192,Klanten!$B$6:$B$35,0)))),INDEX(Klanten!$C$6:$C$35,MATCH(E192,Klanten!$B$6:$B$35,0)),Start!$C$8))</f>
        <v/>
      </c>
    </row>
    <row r="193" customFormat="false" ht="15" hidden="false" customHeight="false" outlineLevel="0" collapsed="false">
      <c r="B193" s="39"/>
      <c r="C193" s="40" t="str">
        <f aca="false">IF(B193="","",CHOOSE(WEEKDAY(B193,2),"ma","di","wo","do","vr","za","zo"))</f>
        <v/>
      </c>
      <c r="D193" s="40" t="str">
        <f aca="false">IF(B193="","",_xlfn.ISOWEEKNUM(B193))</f>
        <v/>
      </c>
      <c r="E193" s="6"/>
      <c r="F193" s="41"/>
      <c r="G193" s="6"/>
      <c r="H193" s="42"/>
      <c r="I193" s="43" t="str">
        <f aca="false">IF(OR(H193="",G193&lt;&gt;"Direct"),"",H193*IF(AND(E193&lt;&gt;"",ISNUMBER(MATCH(E193,Klanten!$B$6:$B$35,0)),ISNUMBER(INDEX(Klanten!$C$6:$C$35,MATCH(E193,Klanten!$B$6:$B$35,0)))),INDEX(Klanten!$C$6:$C$35,MATCH(E193,Klanten!$B$6:$B$35,0)),Start!$C$8))</f>
        <v/>
      </c>
    </row>
    <row r="194" customFormat="false" ht="15" hidden="false" customHeight="false" outlineLevel="0" collapsed="false">
      <c r="B194" s="39"/>
      <c r="C194" s="40" t="str">
        <f aca="false">IF(B194="","",CHOOSE(WEEKDAY(B194,2),"ma","di","wo","do","vr","za","zo"))</f>
        <v/>
      </c>
      <c r="D194" s="40" t="str">
        <f aca="false">IF(B194="","",_xlfn.ISOWEEKNUM(B194))</f>
        <v/>
      </c>
      <c r="E194" s="6"/>
      <c r="F194" s="41"/>
      <c r="G194" s="6"/>
      <c r="H194" s="42"/>
      <c r="I194" s="43" t="str">
        <f aca="false">IF(OR(H194="",G194&lt;&gt;"Direct"),"",H194*IF(AND(E194&lt;&gt;"",ISNUMBER(MATCH(E194,Klanten!$B$6:$B$35,0)),ISNUMBER(INDEX(Klanten!$C$6:$C$35,MATCH(E194,Klanten!$B$6:$B$35,0)))),INDEX(Klanten!$C$6:$C$35,MATCH(E194,Klanten!$B$6:$B$35,0)),Start!$C$8))</f>
        <v/>
      </c>
    </row>
    <row r="195" customFormat="false" ht="15" hidden="false" customHeight="false" outlineLevel="0" collapsed="false">
      <c r="B195" s="39"/>
      <c r="C195" s="40" t="str">
        <f aca="false">IF(B195="","",CHOOSE(WEEKDAY(B195,2),"ma","di","wo","do","vr","za","zo"))</f>
        <v/>
      </c>
      <c r="D195" s="40" t="str">
        <f aca="false">IF(B195="","",_xlfn.ISOWEEKNUM(B195))</f>
        <v/>
      </c>
      <c r="E195" s="6"/>
      <c r="F195" s="41"/>
      <c r="G195" s="6"/>
      <c r="H195" s="42"/>
      <c r="I195" s="43" t="str">
        <f aca="false">IF(OR(H195="",G195&lt;&gt;"Direct"),"",H195*IF(AND(E195&lt;&gt;"",ISNUMBER(MATCH(E195,Klanten!$B$6:$B$35,0)),ISNUMBER(INDEX(Klanten!$C$6:$C$35,MATCH(E195,Klanten!$B$6:$B$35,0)))),INDEX(Klanten!$C$6:$C$35,MATCH(E195,Klanten!$B$6:$B$35,0)),Start!$C$8))</f>
        <v/>
      </c>
    </row>
    <row r="196" customFormat="false" ht="15" hidden="false" customHeight="false" outlineLevel="0" collapsed="false">
      <c r="B196" s="39"/>
      <c r="C196" s="40" t="str">
        <f aca="false">IF(B196="","",CHOOSE(WEEKDAY(B196,2),"ma","di","wo","do","vr","za","zo"))</f>
        <v/>
      </c>
      <c r="D196" s="40" t="str">
        <f aca="false">IF(B196="","",_xlfn.ISOWEEKNUM(B196))</f>
        <v/>
      </c>
      <c r="E196" s="6"/>
      <c r="F196" s="41"/>
      <c r="G196" s="6"/>
      <c r="H196" s="42"/>
      <c r="I196" s="43" t="str">
        <f aca="false">IF(OR(H196="",G196&lt;&gt;"Direct"),"",H196*IF(AND(E196&lt;&gt;"",ISNUMBER(MATCH(E196,Klanten!$B$6:$B$35,0)),ISNUMBER(INDEX(Klanten!$C$6:$C$35,MATCH(E196,Klanten!$B$6:$B$35,0)))),INDEX(Klanten!$C$6:$C$35,MATCH(E196,Klanten!$B$6:$B$35,0)),Start!$C$8))</f>
        <v/>
      </c>
    </row>
    <row r="197" customFormat="false" ht="15" hidden="false" customHeight="false" outlineLevel="0" collapsed="false">
      <c r="B197" s="39"/>
      <c r="C197" s="40" t="str">
        <f aca="false">IF(B197="","",CHOOSE(WEEKDAY(B197,2),"ma","di","wo","do","vr","za","zo"))</f>
        <v/>
      </c>
      <c r="D197" s="40" t="str">
        <f aca="false">IF(B197="","",_xlfn.ISOWEEKNUM(B197))</f>
        <v/>
      </c>
      <c r="E197" s="6"/>
      <c r="F197" s="41"/>
      <c r="G197" s="6"/>
      <c r="H197" s="42"/>
      <c r="I197" s="43" t="str">
        <f aca="false">IF(OR(H197="",G197&lt;&gt;"Direct"),"",H197*IF(AND(E197&lt;&gt;"",ISNUMBER(MATCH(E197,Klanten!$B$6:$B$35,0)),ISNUMBER(INDEX(Klanten!$C$6:$C$35,MATCH(E197,Klanten!$B$6:$B$35,0)))),INDEX(Klanten!$C$6:$C$35,MATCH(E197,Klanten!$B$6:$B$35,0)),Start!$C$8))</f>
        <v/>
      </c>
    </row>
    <row r="198" customFormat="false" ht="15" hidden="false" customHeight="false" outlineLevel="0" collapsed="false">
      <c r="B198" s="39"/>
      <c r="C198" s="40" t="str">
        <f aca="false">IF(B198="","",CHOOSE(WEEKDAY(B198,2),"ma","di","wo","do","vr","za","zo"))</f>
        <v/>
      </c>
      <c r="D198" s="40" t="str">
        <f aca="false">IF(B198="","",_xlfn.ISOWEEKNUM(B198))</f>
        <v/>
      </c>
      <c r="E198" s="6"/>
      <c r="F198" s="41"/>
      <c r="G198" s="6"/>
      <c r="H198" s="42"/>
      <c r="I198" s="43" t="str">
        <f aca="false">IF(OR(H198="",G198&lt;&gt;"Direct"),"",H198*IF(AND(E198&lt;&gt;"",ISNUMBER(MATCH(E198,Klanten!$B$6:$B$35,0)),ISNUMBER(INDEX(Klanten!$C$6:$C$35,MATCH(E198,Klanten!$B$6:$B$35,0)))),INDEX(Klanten!$C$6:$C$35,MATCH(E198,Klanten!$B$6:$B$35,0)),Start!$C$8))</f>
        <v/>
      </c>
    </row>
    <row r="199" customFormat="false" ht="15" hidden="false" customHeight="false" outlineLevel="0" collapsed="false">
      <c r="B199" s="39"/>
      <c r="C199" s="40" t="str">
        <f aca="false">IF(B199="","",CHOOSE(WEEKDAY(B199,2),"ma","di","wo","do","vr","za","zo"))</f>
        <v/>
      </c>
      <c r="D199" s="40" t="str">
        <f aca="false">IF(B199="","",_xlfn.ISOWEEKNUM(B199))</f>
        <v/>
      </c>
      <c r="E199" s="6"/>
      <c r="F199" s="41"/>
      <c r="G199" s="6"/>
      <c r="H199" s="42"/>
      <c r="I199" s="43" t="str">
        <f aca="false">IF(OR(H199="",G199&lt;&gt;"Direct"),"",H199*IF(AND(E199&lt;&gt;"",ISNUMBER(MATCH(E199,Klanten!$B$6:$B$35,0)),ISNUMBER(INDEX(Klanten!$C$6:$C$35,MATCH(E199,Klanten!$B$6:$B$35,0)))),INDEX(Klanten!$C$6:$C$35,MATCH(E199,Klanten!$B$6:$B$35,0)),Start!$C$8))</f>
        <v/>
      </c>
    </row>
    <row r="200" customFormat="false" ht="15" hidden="false" customHeight="false" outlineLevel="0" collapsed="false">
      <c r="B200" s="39"/>
      <c r="C200" s="40" t="str">
        <f aca="false">IF(B200="","",CHOOSE(WEEKDAY(B200,2),"ma","di","wo","do","vr","za","zo"))</f>
        <v/>
      </c>
      <c r="D200" s="40" t="str">
        <f aca="false">IF(B200="","",_xlfn.ISOWEEKNUM(B200))</f>
        <v/>
      </c>
      <c r="E200" s="6"/>
      <c r="F200" s="41"/>
      <c r="G200" s="6"/>
      <c r="H200" s="42"/>
      <c r="I200" s="43" t="str">
        <f aca="false">IF(OR(H200="",G200&lt;&gt;"Direct"),"",H200*IF(AND(E200&lt;&gt;"",ISNUMBER(MATCH(E200,Klanten!$B$6:$B$35,0)),ISNUMBER(INDEX(Klanten!$C$6:$C$35,MATCH(E200,Klanten!$B$6:$B$35,0)))),INDEX(Klanten!$C$6:$C$35,MATCH(E200,Klanten!$B$6:$B$35,0)),Start!$C$8))</f>
        <v/>
      </c>
    </row>
    <row r="201" customFormat="false" ht="15" hidden="false" customHeight="false" outlineLevel="0" collapsed="false">
      <c r="B201" s="39"/>
      <c r="C201" s="40" t="str">
        <f aca="false">IF(B201="","",CHOOSE(WEEKDAY(B201,2),"ma","di","wo","do","vr","za","zo"))</f>
        <v/>
      </c>
      <c r="D201" s="40" t="str">
        <f aca="false">IF(B201="","",_xlfn.ISOWEEKNUM(B201))</f>
        <v/>
      </c>
      <c r="E201" s="6"/>
      <c r="F201" s="41"/>
      <c r="G201" s="6"/>
      <c r="H201" s="42"/>
      <c r="I201" s="43" t="str">
        <f aca="false">IF(OR(H201="",G201&lt;&gt;"Direct"),"",H201*IF(AND(E201&lt;&gt;"",ISNUMBER(MATCH(E201,Klanten!$B$6:$B$35,0)),ISNUMBER(INDEX(Klanten!$C$6:$C$35,MATCH(E201,Klanten!$B$6:$B$35,0)))),INDEX(Klanten!$C$6:$C$35,MATCH(E201,Klanten!$B$6:$B$35,0)),Start!$C$8))</f>
        <v/>
      </c>
    </row>
    <row r="202" customFormat="false" ht="15" hidden="false" customHeight="false" outlineLevel="0" collapsed="false">
      <c r="B202" s="39"/>
      <c r="C202" s="40" t="str">
        <f aca="false">IF(B202="","",CHOOSE(WEEKDAY(B202,2),"ma","di","wo","do","vr","za","zo"))</f>
        <v/>
      </c>
      <c r="D202" s="40" t="str">
        <f aca="false">IF(B202="","",_xlfn.ISOWEEKNUM(B202))</f>
        <v/>
      </c>
      <c r="E202" s="6"/>
      <c r="F202" s="41"/>
      <c r="G202" s="6"/>
      <c r="H202" s="42"/>
      <c r="I202" s="43" t="str">
        <f aca="false">IF(OR(H202="",G202&lt;&gt;"Direct"),"",H202*IF(AND(E202&lt;&gt;"",ISNUMBER(MATCH(E202,Klanten!$B$6:$B$35,0)),ISNUMBER(INDEX(Klanten!$C$6:$C$35,MATCH(E202,Klanten!$B$6:$B$35,0)))),INDEX(Klanten!$C$6:$C$35,MATCH(E202,Klanten!$B$6:$B$35,0)),Start!$C$8))</f>
        <v/>
      </c>
    </row>
    <row r="203" customFormat="false" ht="15" hidden="false" customHeight="false" outlineLevel="0" collapsed="false">
      <c r="B203" s="39"/>
      <c r="C203" s="40" t="str">
        <f aca="false">IF(B203="","",CHOOSE(WEEKDAY(B203,2),"ma","di","wo","do","vr","za","zo"))</f>
        <v/>
      </c>
      <c r="D203" s="40" t="str">
        <f aca="false">IF(B203="","",_xlfn.ISOWEEKNUM(B203))</f>
        <v/>
      </c>
      <c r="E203" s="6"/>
      <c r="F203" s="41"/>
      <c r="G203" s="6"/>
      <c r="H203" s="42"/>
      <c r="I203" s="43" t="str">
        <f aca="false">IF(OR(H203="",G203&lt;&gt;"Direct"),"",H203*IF(AND(E203&lt;&gt;"",ISNUMBER(MATCH(E203,Klanten!$B$6:$B$35,0)),ISNUMBER(INDEX(Klanten!$C$6:$C$35,MATCH(E203,Klanten!$B$6:$B$35,0)))),INDEX(Klanten!$C$6:$C$35,MATCH(E203,Klanten!$B$6:$B$35,0)),Start!$C$8))</f>
        <v/>
      </c>
    </row>
    <row r="204" customFormat="false" ht="15" hidden="false" customHeight="false" outlineLevel="0" collapsed="false">
      <c r="B204" s="39"/>
      <c r="C204" s="40" t="str">
        <f aca="false">IF(B204="","",CHOOSE(WEEKDAY(B204,2),"ma","di","wo","do","vr","za","zo"))</f>
        <v/>
      </c>
      <c r="D204" s="40" t="str">
        <f aca="false">IF(B204="","",_xlfn.ISOWEEKNUM(B204))</f>
        <v/>
      </c>
      <c r="E204" s="6"/>
      <c r="F204" s="41"/>
      <c r="G204" s="6"/>
      <c r="H204" s="42"/>
      <c r="I204" s="43" t="str">
        <f aca="false">IF(OR(H204="",G204&lt;&gt;"Direct"),"",H204*IF(AND(E204&lt;&gt;"",ISNUMBER(MATCH(E204,Klanten!$B$6:$B$35,0)),ISNUMBER(INDEX(Klanten!$C$6:$C$35,MATCH(E204,Klanten!$B$6:$B$35,0)))),INDEX(Klanten!$C$6:$C$35,MATCH(E204,Klanten!$B$6:$B$35,0)),Start!$C$8))</f>
        <v/>
      </c>
    </row>
    <row r="205" customFormat="false" ht="15" hidden="false" customHeight="false" outlineLevel="0" collapsed="false">
      <c r="B205" s="39"/>
      <c r="C205" s="40" t="str">
        <f aca="false">IF(B205="","",CHOOSE(WEEKDAY(B205,2),"ma","di","wo","do","vr","za","zo"))</f>
        <v/>
      </c>
      <c r="D205" s="40" t="str">
        <f aca="false">IF(B205="","",_xlfn.ISOWEEKNUM(B205))</f>
        <v/>
      </c>
      <c r="E205" s="6"/>
      <c r="F205" s="41"/>
      <c r="G205" s="6"/>
      <c r="H205" s="42"/>
      <c r="I205" s="43" t="str">
        <f aca="false">IF(OR(H205="",G205&lt;&gt;"Direct"),"",H205*IF(AND(E205&lt;&gt;"",ISNUMBER(MATCH(E205,Klanten!$B$6:$B$35,0)),ISNUMBER(INDEX(Klanten!$C$6:$C$35,MATCH(E205,Klanten!$B$6:$B$35,0)))),INDEX(Klanten!$C$6:$C$35,MATCH(E205,Klanten!$B$6:$B$35,0)),Start!$C$8))</f>
        <v/>
      </c>
    </row>
    <row r="206" customFormat="false" ht="15" hidden="false" customHeight="false" outlineLevel="0" collapsed="false">
      <c r="B206" s="39"/>
      <c r="C206" s="40" t="str">
        <f aca="false">IF(B206="","",CHOOSE(WEEKDAY(B206,2),"ma","di","wo","do","vr","za","zo"))</f>
        <v/>
      </c>
      <c r="D206" s="40" t="str">
        <f aca="false">IF(B206="","",_xlfn.ISOWEEKNUM(B206))</f>
        <v/>
      </c>
      <c r="E206" s="6"/>
      <c r="F206" s="41"/>
      <c r="G206" s="6"/>
      <c r="H206" s="42"/>
      <c r="I206" s="43" t="str">
        <f aca="false">IF(OR(H206="",G206&lt;&gt;"Direct"),"",H206*IF(AND(E206&lt;&gt;"",ISNUMBER(MATCH(E206,Klanten!$B$6:$B$35,0)),ISNUMBER(INDEX(Klanten!$C$6:$C$35,MATCH(E206,Klanten!$B$6:$B$35,0)))),INDEX(Klanten!$C$6:$C$35,MATCH(E206,Klanten!$B$6:$B$35,0)),Start!$C$8))</f>
        <v/>
      </c>
    </row>
    <row r="207" customFormat="false" ht="15" hidden="false" customHeight="false" outlineLevel="0" collapsed="false">
      <c r="B207" s="39"/>
      <c r="C207" s="40" t="str">
        <f aca="false">IF(B207="","",CHOOSE(WEEKDAY(B207,2),"ma","di","wo","do","vr","za","zo"))</f>
        <v/>
      </c>
      <c r="D207" s="40" t="str">
        <f aca="false">IF(B207="","",_xlfn.ISOWEEKNUM(B207))</f>
        <v/>
      </c>
      <c r="E207" s="6"/>
      <c r="F207" s="41"/>
      <c r="G207" s="6"/>
      <c r="H207" s="42"/>
      <c r="I207" s="43" t="str">
        <f aca="false">IF(OR(H207="",G207&lt;&gt;"Direct"),"",H207*IF(AND(E207&lt;&gt;"",ISNUMBER(MATCH(E207,Klanten!$B$6:$B$35,0)),ISNUMBER(INDEX(Klanten!$C$6:$C$35,MATCH(E207,Klanten!$B$6:$B$35,0)))),INDEX(Klanten!$C$6:$C$35,MATCH(E207,Klanten!$B$6:$B$35,0)),Start!$C$8))</f>
        <v/>
      </c>
    </row>
    <row r="208" customFormat="false" ht="15" hidden="false" customHeight="false" outlineLevel="0" collapsed="false">
      <c r="B208" s="39"/>
      <c r="C208" s="40" t="str">
        <f aca="false">IF(B208="","",CHOOSE(WEEKDAY(B208,2),"ma","di","wo","do","vr","za","zo"))</f>
        <v/>
      </c>
      <c r="D208" s="40" t="str">
        <f aca="false">IF(B208="","",_xlfn.ISOWEEKNUM(B208))</f>
        <v/>
      </c>
      <c r="E208" s="6"/>
      <c r="F208" s="41"/>
      <c r="G208" s="6"/>
      <c r="H208" s="42"/>
      <c r="I208" s="43" t="str">
        <f aca="false">IF(OR(H208="",G208&lt;&gt;"Direct"),"",H208*IF(AND(E208&lt;&gt;"",ISNUMBER(MATCH(E208,Klanten!$B$6:$B$35,0)),ISNUMBER(INDEX(Klanten!$C$6:$C$35,MATCH(E208,Klanten!$B$6:$B$35,0)))),INDEX(Klanten!$C$6:$C$35,MATCH(E208,Klanten!$B$6:$B$35,0)),Start!$C$8))</f>
        <v/>
      </c>
    </row>
    <row r="209" customFormat="false" ht="15" hidden="false" customHeight="false" outlineLevel="0" collapsed="false">
      <c r="B209" s="39"/>
      <c r="C209" s="40" t="str">
        <f aca="false">IF(B209="","",CHOOSE(WEEKDAY(B209,2),"ma","di","wo","do","vr","za","zo"))</f>
        <v/>
      </c>
      <c r="D209" s="40" t="str">
        <f aca="false">IF(B209="","",_xlfn.ISOWEEKNUM(B209))</f>
        <v/>
      </c>
      <c r="E209" s="6"/>
      <c r="F209" s="41"/>
      <c r="G209" s="6"/>
      <c r="H209" s="42"/>
      <c r="I209" s="43" t="str">
        <f aca="false">IF(OR(H209="",G209&lt;&gt;"Direct"),"",H209*IF(AND(E209&lt;&gt;"",ISNUMBER(MATCH(E209,Klanten!$B$6:$B$35,0)),ISNUMBER(INDEX(Klanten!$C$6:$C$35,MATCH(E209,Klanten!$B$6:$B$35,0)))),INDEX(Klanten!$C$6:$C$35,MATCH(E209,Klanten!$B$6:$B$35,0)),Start!$C$8))</f>
        <v/>
      </c>
    </row>
    <row r="210" customFormat="false" ht="15" hidden="false" customHeight="false" outlineLevel="0" collapsed="false">
      <c r="B210" s="39"/>
      <c r="C210" s="40" t="str">
        <f aca="false">IF(B210="","",CHOOSE(WEEKDAY(B210,2),"ma","di","wo","do","vr","za","zo"))</f>
        <v/>
      </c>
      <c r="D210" s="40" t="str">
        <f aca="false">IF(B210="","",_xlfn.ISOWEEKNUM(B210))</f>
        <v/>
      </c>
      <c r="E210" s="6"/>
      <c r="F210" s="41"/>
      <c r="G210" s="6"/>
      <c r="H210" s="42"/>
      <c r="I210" s="43" t="str">
        <f aca="false">IF(OR(H210="",G210&lt;&gt;"Direct"),"",H210*IF(AND(E210&lt;&gt;"",ISNUMBER(MATCH(E210,Klanten!$B$6:$B$35,0)),ISNUMBER(INDEX(Klanten!$C$6:$C$35,MATCH(E210,Klanten!$B$6:$B$35,0)))),INDEX(Klanten!$C$6:$C$35,MATCH(E210,Klanten!$B$6:$B$35,0)),Start!$C$8))</f>
        <v/>
      </c>
    </row>
    <row r="211" customFormat="false" ht="15" hidden="false" customHeight="false" outlineLevel="0" collapsed="false">
      <c r="B211" s="39"/>
      <c r="C211" s="40" t="str">
        <f aca="false">IF(B211="","",CHOOSE(WEEKDAY(B211,2),"ma","di","wo","do","vr","za","zo"))</f>
        <v/>
      </c>
      <c r="D211" s="40" t="str">
        <f aca="false">IF(B211="","",_xlfn.ISOWEEKNUM(B211))</f>
        <v/>
      </c>
      <c r="E211" s="6"/>
      <c r="F211" s="41"/>
      <c r="G211" s="6"/>
      <c r="H211" s="42"/>
      <c r="I211" s="43" t="str">
        <f aca="false">IF(OR(H211="",G211&lt;&gt;"Direct"),"",H211*IF(AND(E211&lt;&gt;"",ISNUMBER(MATCH(E211,Klanten!$B$6:$B$35,0)),ISNUMBER(INDEX(Klanten!$C$6:$C$35,MATCH(E211,Klanten!$B$6:$B$35,0)))),INDEX(Klanten!$C$6:$C$35,MATCH(E211,Klanten!$B$6:$B$35,0)),Start!$C$8))</f>
        <v/>
      </c>
    </row>
    <row r="212" customFormat="false" ht="15" hidden="false" customHeight="false" outlineLevel="0" collapsed="false">
      <c r="B212" s="39"/>
      <c r="C212" s="40" t="str">
        <f aca="false">IF(B212="","",CHOOSE(WEEKDAY(B212,2),"ma","di","wo","do","vr","za","zo"))</f>
        <v/>
      </c>
      <c r="D212" s="40" t="str">
        <f aca="false">IF(B212="","",_xlfn.ISOWEEKNUM(B212))</f>
        <v/>
      </c>
      <c r="E212" s="6"/>
      <c r="F212" s="41"/>
      <c r="G212" s="6"/>
      <c r="H212" s="42"/>
      <c r="I212" s="43" t="str">
        <f aca="false">IF(OR(H212="",G212&lt;&gt;"Direct"),"",H212*IF(AND(E212&lt;&gt;"",ISNUMBER(MATCH(E212,Klanten!$B$6:$B$35,0)),ISNUMBER(INDEX(Klanten!$C$6:$C$35,MATCH(E212,Klanten!$B$6:$B$35,0)))),INDEX(Klanten!$C$6:$C$35,MATCH(E212,Klanten!$B$6:$B$35,0)),Start!$C$8))</f>
        <v/>
      </c>
    </row>
    <row r="213" customFormat="false" ht="15" hidden="false" customHeight="false" outlineLevel="0" collapsed="false">
      <c r="B213" s="39"/>
      <c r="C213" s="40" t="str">
        <f aca="false">IF(B213="","",CHOOSE(WEEKDAY(B213,2),"ma","di","wo","do","vr","za","zo"))</f>
        <v/>
      </c>
      <c r="D213" s="40" t="str">
        <f aca="false">IF(B213="","",_xlfn.ISOWEEKNUM(B213))</f>
        <v/>
      </c>
      <c r="E213" s="6"/>
      <c r="F213" s="41"/>
      <c r="G213" s="6"/>
      <c r="H213" s="42"/>
      <c r="I213" s="43" t="str">
        <f aca="false">IF(OR(H213="",G213&lt;&gt;"Direct"),"",H213*IF(AND(E213&lt;&gt;"",ISNUMBER(MATCH(E213,Klanten!$B$6:$B$35,0)),ISNUMBER(INDEX(Klanten!$C$6:$C$35,MATCH(E213,Klanten!$B$6:$B$35,0)))),INDEX(Klanten!$C$6:$C$35,MATCH(E213,Klanten!$B$6:$B$35,0)),Start!$C$8))</f>
        <v/>
      </c>
    </row>
    <row r="214" customFormat="false" ht="15" hidden="false" customHeight="false" outlineLevel="0" collapsed="false">
      <c r="B214" s="39"/>
      <c r="C214" s="40" t="str">
        <f aca="false">IF(B214="","",CHOOSE(WEEKDAY(B214,2),"ma","di","wo","do","vr","za","zo"))</f>
        <v/>
      </c>
      <c r="D214" s="40" t="str">
        <f aca="false">IF(B214="","",_xlfn.ISOWEEKNUM(B214))</f>
        <v/>
      </c>
      <c r="E214" s="6"/>
      <c r="F214" s="41"/>
      <c r="G214" s="6"/>
      <c r="H214" s="42"/>
      <c r="I214" s="43" t="str">
        <f aca="false">IF(OR(H214="",G214&lt;&gt;"Direct"),"",H214*IF(AND(E214&lt;&gt;"",ISNUMBER(MATCH(E214,Klanten!$B$6:$B$35,0)),ISNUMBER(INDEX(Klanten!$C$6:$C$35,MATCH(E214,Klanten!$B$6:$B$35,0)))),INDEX(Klanten!$C$6:$C$35,MATCH(E214,Klanten!$B$6:$B$35,0)),Start!$C$8))</f>
        <v/>
      </c>
    </row>
    <row r="215" customFormat="false" ht="15" hidden="false" customHeight="false" outlineLevel="0" collapsed="false">
      <c r="B215" s="39"/>
      <c r="C215" s="40" t="str">
        <f aca="false">IF(B215="","",CHOOSE(WEEKDAY(B215,2),"ma","di","wo","do","vr","za","zo"))</f>
        <v/>
      </c>
      <c r="D215" s="40" t="str">
        <f aca="false">IF(B215="","",_xlfn.ISOWEEKNUM(B215))</f>
        <v/>
      </c>
      <c r="E215" s="6"/>
      <c r="F215" s="41"/>
      <c r="G215" s="6"/>
      <c r="H215" s="42"/>
      <c r="I215" s="43" t="str">
        <f aca="false">IF(OR(H215="",G215&lt;&gt;"Direct"),"",H215*IF(AND(E215&lt;&gt;"",ISNUMBER(MATCH(E215,Klanten!$B$6:$B$35,0)),ISNUMBER(INDEX(Klanten!$C$6:$C$35,MATCH(E215,Klanten!$B$6:$B$35,0)))),INDEX(Klanten!$C$6:$C$35,MATCH(E215,Klanten!$B$6:$B$35,0)),Start!$C$8))</f>
        <v/>
      </c>
    </row>
    <row r="216" customFormat="false" ht="15" hidden="false" customHeight="false" outlineLevel="0" collapsed="false">
      <c r="B216" s="39"/>
      <c r="C216" s="40" t="str">
        <f aca="false">IF(B216="","",CHOOSE(WEEKDAY(B216,2),"ma","di","wo","do","vr","za","zo"))</f>
        <v/>
      </c>
      <c r="D216" s="40" t="str">
        <f aca="false">IF(B216="","",_xlfn.ISOWEEKNUM(B216))</f>
        <v/>
      </c>
      <c r="E216" s="6"/>
      <c r="F216" s="41"/>
      <c r="G216" s="6"/>
      <c r="H216" s="42"/>
      <c r="I216" s="43" t="str">
        <f aca="false">IF(OR(H216="",G216&lt;&gt;"Direct"),"",H216*IF(AND(E216&lt;&gt;"",ISNUMBER(MATCH(E216,Klanten!$B$6:$B$35,0)),ISNUMBER(INDEX(Klanten!$C$6:$C$35,MATCH(E216,Klanten!$B$6:$B$35,0)))),INDEX(Klanten!$C$6:$C$35,MATCH(E216,Klanten!$B$6:$B$35,0)),Start!$C$8))</f>
        <v/>
      </c>
    </row>
    <row r="217" customFormat="false" ht="15" hidden="false" customHeight="false" outlineLevel="0" collapsed="false">
      <c r="B217" s="39"/>
      <c r="C217" s="40" t="str">
        <f aca="false">IF(B217="","",CHOOSE(WEEKDAY(B217,2),"ma","di","wo","do","vr","za","zo"))</f>
        <v/>
      </c>
      <c r="D217" s="40" t="str">
        <f aca="false">IF(B217="","",_xlfn.ISOWEEKNUM(B217))</f>
        <v/>
      </c>
      <c r="E217" s="6"/>
      <c r="F217" s="41"/>
      <c r="G217" s="6"/>
      <c r="H217" s="42"/>
      <c r="I217" s="43" t="str">
        <f aca="false">IF(OR(H217="",G217&lt;&gt;"Direct"),"",H217*IF(AND(E217&lt;&gt;"",ISNUMBER(MATCH(E217,Klanten!$B$6:$B$35,0)),ISNUMBER(INDEX(Klanten!$C$6:$C$35,MATCH(E217,Klanten!$B$6:$B$35,0)))),INDEX(Klanten!$C$6:$C$35,MATCH(E217,Klanten!$B$6:$B$35,0)),Start!$C$8))</f>
        <v/>
      </c>
    </row>
    <row r="218" customFormat="false" ht="15" hidden="false" customHeight="false" outlineLevel="0" collapsed="false">
      <c r="B218" s="39"/>
      <c r="C218" s="40" t="str">
        <f aca="false">IF(B218="","",CHOOSE(WEEKDAY(B218,2),"ma","di","wo","do","vr","za","zo"))</f>
        <v/>
      </c>
      <c r="D218" s="40" t="str">
        <f aca="false">IF(B218="","",_xlfn.ISOWEEKNUM(B218))</f>
        <v/>
      </c>
      <c r="E218" s="6"/>
      <c r="F218" s="41"/>
      <c r="G218" s="6"/>
      <c r="H218" s="42"/>
      <c r="I218" s="43" t="str">
        <f aca="false">IF(OR(H218="",G218&lt;&gt;"Direct"),"",H218*IF(AND(E218&lt;&gt;"",ISNUMBER(MATCH(E218,Klanten!$B$6:$B$35,0)),ISNUMBER(INDEX(Klanten!$C$6:$C$35,MATCH(E218,Klanten!$B$6:$B$35,0)))),INDEX(Klanten!$C$6:$C$35,MATCH(E218,Klanten!$B$6:$B$35,0)),Start!$C$8))</f>
        <v/>
      </c>
    </row>
    <row r="219" customFormat="false" ht="15" hidden="false" customHeight="false" outlineLevel="0" collapsed="false">
      <c r="B219" s="39"/>
      <c r="C219" s="40" t="str">
        <f aca="false">IF(B219="","",CHOOSE(WEEKDAY(B219,2),"ma","di","wo","do","vr","za","zo"))</f>
        <v/>
      </c>
      <c r="D219" s="40" t="str">
        <f aca="false">IF(B219="","",_xlfn.ISOWEEKNUM(B219))</f>
        <v/>
      </c>
      <c r="E219" s="6"/>
      <c r="F219" s="41"/>
      <c r="G219" s="6"/>
      <c r="H219" s="42"/>
      <c r="I219" s="43" t="str">
        <f aca="false">IF(OR(H219="",G219&lt;&gt;"Direct"),"",H219*IF(AND(E219&lt;&gt;"",ISNUMBER(MATCH(E219,Klanten!$B$6:$B$35,0)),ISNUMBER(INDEX(Klanten!$C$6:$C$35,MATCH(E219,Klanten!$B$6:$B$35,0)))),INDEX(Klanten!$C$6:$C$35,MATCH(E219,Klanten!$B$6:$B$35,0)),Start!$C$8))</f>
        <v/>
      </c>
    </row>
    <row r="220" customFormat="false" ht="15" hidden="false" customHeight="false" outlineLevel="0" collapsed="false">
      <c r="B220" s="39"/>
      <c r="C220" s="40" t="str">
        <f aca="false">IF(B220="","",CHOOSE(WEEKDAY(B220,2),"ma","di","wo","do","vr","za","zo"))</f>
        <v/>
      </c>
      <c r="D220" s="40" t="str">
        <f aca="false">IF(B220="","",_xlfn.ISOWEEKNUM(B220))</f>
        <v/>
      </c>
      <c r="E220" s="6"/>
      <c r="F220" s="41"/>
      <c r="G220" s="6"/>
      <c r="H220" s="42"/>
      <c r="I220" s="43" t="str">
        <f aca="false">IF(OR(H220="",G220&lt;&gt;"Direct"),"",H220*IF(AND(E220&lt;&gt;"",ISNUMBER(MATCH(E220,Klanten!$B$6:$B$35,0)),ISNUMBER(INDEX(Klanten!$C$6:$C$35,MATCH(E220,Klanten!$B$6:$B$35,0)))),INDEX(Klanten!$C$6:$C$35,MATCH(E220,Klanten!$B$6:$B$35,0)),Start!$C$8))</f>
        <v/>
      </c>
    </row>
    <row r="221" customFormat="false" ht="15" hidden="false" customHeight="false" outlineLevel="0" collapsed="false">
      <c r="B221" s="39"/>
      <c r="C221" s="40" t="str">
        <f aca="false">IF(B221="","",CHOOSE(WEEKDAY(B221,2),"ma","di","wo","do","vr","za","zo"))</f>
        <v/>
      </c>
      <c r="D221" s="40" t="str">
        <f aca="false">IF(B221="","",_xlfn.ISOWEEKNUM(B221))</f>
        <v/>
      </c>
      <c r="E221" s="6"/>
      <c r="F221" s="41"/>
      <c r="G221" s="6"/>
      <c r="H221" s="42"/>
      <c r="I221" s="43" t="str">
        <f aca="false">IF(OR(H221="",G221&lt;&gt;"Direct"),"",H221*IF(AND(E221&lt;&gt;"",ISNUMBER(MATCH(E221,Klanten!$B$6:$B$35,0)),ISNUMBER(INDEX(Klanten!$C$6:$C$35,MATCH(E221,Klanten!$B$6:$B$35,0)))),INDEX(Klanten!$C$6:$C$35,MATCH(E221,Klanten!$B$6:$B$35,0)),Start!$C$8))</f>
        <v/>
      </c>
    </row>
    <row r="222" customFormat="false" ht="15" hidden="false" customHeight="false" outlineLevel="0" collapsed="false">
      <c r="B222" s="39"/>
      <c r="C222" s="40" t="str">
        <f aca="false">IF(B222="","",CHOOSE(WEEKDAY(B222,2),"ma","di","wo","do","vr","za","zo"))</f>
        <v/>
      </c>
      <c r="D222" s="40" t="str">
        <f aca="false">IF(B222="","",_xlfn.ISOWEEKNUM(B222))</f>
        <v/>
      </c>
      <c r="E222" s="6"/>
      <c r="F222" s="41"/>
      <c r="G222" s="6"/>
      <c r="H222" s="42"/>
      <c r="I222" s="43" t="str">
        <f aca="false">IF(OR(H222="",G222&lt;&gt;"Direct"),"",H222*IF(AND(E222&lt;&gt;"",ISNUMBER(MATCH(E222,Klanten!$B$6:$B$35,0)),ISNUMBER(INDEX(Klanten!$C$6:$C$35,MATCH(E222,Klanten!$B$6:$B$35,0)))),INDEX(Klanten!$C$6:$C$35,MATCH(E222,Klanten!$B$6:$B$35,0)),Start!$C$8))</f>
        <v/>
      </c>
    </row>
    <row r="223" customFormat="false" ht="15" hidden="false" customHeight="false" outlineLevel="0" collapsed="false">
      <c r="B223" s="39"/>
      <c r="C223" s="40" t="str">
        <f aca="false">IF(B223="","",CHOOSE(WEEKDAY(B223,2),"ma","di","wo","do","vr","za","zo"))</f>
        <v/>
      </c>
      <c r="D223" s="40" t="str">
        <f aca="false">IF(B223="","",_xlfn.ISOWEEKNUM(B223))</f>
        <v/>
      </c>
      <c r="E223" s="6"/>
      <c r="F223" s="41"/>
      <c r="G223" s="6"/>
      <c r="H223" s="42"/>
      <c r="I223" s="43" t="str">
        <f aca="false">IF(OR(H223="",G223&lt;&gt;"Direct"),"",H223*IF(AND(E223&lt;&gt;"",ISNUMBER(MATCH(E223,Klanten!$B$6:$B$35,0)),ISNUMBER(INDEX(Klanten!$C$6:$C$35,MATCH(E223,Klanten!$B$6:$B$35,0)))),INDEX(Klanten!$C$6:$C$35,MATCH(E223,Klanten!$B$6:$B$35,0)),Start!$C$8))</f>
        <v/>
      </c>
    </row>
    <row r="224" customFormat="false" ht="15" hidden="false" customHeight="false" outlineLevel="0" collapsed="false">
      <c r="B224" s="39"/>
      <c r="C224" s="40" t="str">
        <f aca="false">IF(B224="","",CHOOSE(WEEKDAY(B224,2),"ma","di","wo","do","vr","za","zo"))</f>
        <v/>
      </c>
      <c r="D224" s="40" t="str">
        <f aca="false">IF(B224="","",_xlfn.ISOWEEKNUM(B224))</f>
        <v/>
      </c>
      <c r="E224" s="6"/>
      <c r="F224" s="41"/>
      <c r="G224" s="6"/>
      <c r="H224" s="42"/>
      <c r="I224" s="43" t="str">
        <f aca="false">IF(OR(H224="",G224&lt;&gt;"Direct"),"",H224*IF(AND(E224&lt;&gt;"",ISNUMBER(MATCH(E224,Klanten!$B$6:$B$35,0)),ISNUMBER(INDEX(Klanten!$C$6:$C$35,MATCH(E224,Klanten!$B$6:$B$35,0)))),INDEX(Klanten!$C$6:$C$35,MATCH(E224,Klanten!$B$6:$B$35,0)),Start!$C$8))</f>
        <v/>
      </c>
    </row>
    <row r="225" customFormat="false" ht="15" hidden="false" customHeight="false" outlineLevel="0" collapsed="false">
      <c r="B225" s="39"/>
      <c r="C225" s="40" t="str">
        <f aca="false">IF(B225="","",CHOOSE(WEEKDAY(B225,2),"ma","di","wo","do","vr","za","zo"))</f>
        <v/>
      </c>
      <c r="D225" s="40" t="str">
        <f aca="false">IF(B225="","",_xlfn.ISOWEEKNUM(B225))</f>
        <v/>
      </c>
      <c r="E225" s="6"/>
      <c r="F225" s="41"/>
      <c r="G225" s="6"/>
      <c r="H225" s="42"/>
      <c r="I225" s="43" t="str">
        <f aca="false">IF(OR(H225="",G225&lt;&gt;"Direct"),"",H225*IF(AND(E225&lt;&gt;"",ISNUMBER(MATCH(E225,Klanten!$B$6:$B$35,0)),ISNUMBER(INDEX(Klanten!$C$6:$C$35,MATCH(E225,Klanten!$B$6:$B$35,0)))),INDEX(Klanten!$C$6:$C$35,MATCH(E225,Klanten!$B$6:$B$35,0)),Start!$C$8))</f>
        <v/>
      </c>
    </row>
    <row r="226" customFormat="false" ht="15" hidden="false" customHeight="false" outlineLevel="0" collapsed="false">
      <c r="B226" s="39"/>
      <c r="C226" s="40" t="str">
        <f aca="false">IF(B226="","",CHOOSE(WEEKDAY(B226,2),"ma","di","wo","do","vr","za","zo"))</f>
        <v/>
      </c>
      <c r="D226" s="40" t="str">
        <f aca="false">IF(B226="","",_xlfn.ISOWEEKNUM(B226))</f>
        <v/>
      </c>
      <c r="E226" s="6"/>
      <c r="F226" s="41"/>
      <c r="G226" s="6"/>
      <c r="H226" s="42"/>
      <c r="I226" s="43" t="str">
        <f aca="false">IF(OR(H226="",G226&lt;&gt;"Direct"),"",H226*IF(AND(E226&lt;&gt;"",ISNUMBER(MATCH(E226,Klanten!$B$6:$B$35,0)),ISNUMBER(INDEX(Klanten!$C$6:$C$35,MATCH(E226,Klanten!$B$6:$B$35,0)))),INDEX(Klanten!$C$6:$C$35,MATCH(E226,Klanten!$B$6:$B$35,0)),Start!$C$8))</f>
        <v/>
      </c>
    </row>
    <row r="227" customFormat="false" ht="15" hidden="false" customHeight="false" outlineLevel="0" collapsed="false">
      <c r="B227" s="39"/>
      <c r="C227" s="40" t="str">
        <f aca="false">IF(B227="","",CHOOSE(WEEKDAY(B227,2),"ma","di","wo","do","vr","za","zo"))</f>
        <v/>
      </c>
      <c r="D227" s="40" t="str">
        <f aca="false">IF(B227="","",_xlfn.ISOWEEKNUM(B227))</f>
        <v/>
      </c>
      <c r="E227" s="6"/>
      <c r="F227" s="41"/>
      <c r="G227" s="6"/>
      <c r="H227" s="42"/>
      <c r="I227" s="43" t="str">
        <f aca="false">IF(OR(H227="",G227&lt;&gt;"Direct"),"",H227*IF(AND(E227&lt;&gt;"",ISNUMBER(MATCH(E227,Klanten!$B$6:$B$35,0)),ISNUMBER(INDEX(Klanten!$C$6:$C$35,MATCH(E227,Klanten!$B$6:$B$35,0)))),INDEX(Klanten!$C$6:$C$35,MATCH(E227,Klanten!$B$6:$B$35,0)),Start!$C$8))</f>
        <v/>
      </c>
    </row>
    <row r="228" customFormat="false" ht="15" hidden="false" customHeight="false" outlineLevel="0" collapsed="false">
      <c r="B228" s="39"/>
      <c r="C228" s="40" t="str">
        <f aca="false">IF(B228="","",CHOOSE(WEEKDAY(B228,2),"ma","di","wo","do","vr","za","zo"))</f>
        <v/>
      </c>
      <c r="D228" s="40" t="str">
        <f aca="false">IF(B228="","",_xlfn.ISOWEEKNUM(B228))</f>
        <v/>
      </c>
      <c r="E228" s="6"/>
      <c r="F228" s="41"/>
      <c r="G228" s="6"/>
      <c r="H228" s="42"/>
      <c r="I228" s="43" t="str">
        <f aca="false">IF(OR(H228="",G228&lt;&gt;"Direct"),"",H228*IF(AND(E228&lt;&gt;"",ISNUMBER(MATCH(E228,Klanten!$B$6:$B$35,0)),ISNUMBER(INDEX(Klanten!$C$6:$C$35,MATCH(E228,Klanten!$B$6:$B$35,0)))),INDEX(Klanten!$C$6:$C$35,MATCH(E228,Klanten!$B$6:$B$35,0)),Start!$C$8))</f>
        <v/>
      </c>
    </row>
    <row r="229" customFormat="false" ht="15" hidden="false" customHeight="false" outlineLevel="0" collapsed="false">
      <c r="B229" s="39"/>
      <c r="C229" s="40" t="str">
        <f aca="false">IF(B229="","",CHOOSE(WEEKDAY(B229,2),"ma","di","wo","do","vr","za","zo"))</f>
        <v/>
      </c>
      <c r="D229" s="40" t="str">
        <f aca="false">IF(B229="","",_xlfn.ISOWEEKNUM(B229))</f>
        <v/>
      </c>
      <c r="E229" s="6"/>
      <c r="F229" s="41"/>
      <c r="G229" s="6"/>
      <c r="H229" s="42"/>
      <c r="I229" s="43" t="str">
        <f aca="false">IF(OR(H229="",G229&lt;&gt;"Direct"),"",H229*IF(AND(E229&lt;&gt;"",ISNUMBER(MATCH(E229,Klanten!$B$6:$B$35,0)),ISNUMBER(INDEX(Klanten!$C$6:$C$35,MATCH(E229,Klanten!$B$6:$B$35,0)))),INDEX(Klanten!$C$6:$C$35,MATCH(E229,Klanten!$B$6:$B$35,0)),Start!$C$8))</f>
        <v/>
      </c>
    </row>
    <row r="230" customFormat="false" ht="15" hidden="false" customHeight="false" outlineLevel="0" collapsed="false">
      <c r="B230" s="39"/>
      <c r="C230" s="40" t="str">
        <f aca="false">IF(B230="","",CHOOSE(WEEKDAY(B230,2),"ma","di","wo","do","vr","za","zo"))</f>
        <v/>
      </c>
      <c r="D230" s="40" t="str">
        <f aca="false">IF(B230="","",_xlfn.ISOWEEKNUM(B230))</f>
        <v/>
      </c>
      <c r="E230" s="6"/>
      <c r="F230" s="41"/>
      <c r="G230" s="6"/>
      <c r="H230" s="42"/>
      <c r="I230" s="43" t="str">
        <f aca="false">IF(OR(H230="",G230&lt;&gt;"Direct"),"",H230*IF(AND(E230&lt;&gt;"",ISNUMBER(MATCH(E230,Klanten!$B$6:$B$35,0)),ISNUMBER(INDEX(Klanten!$C$6:$C$35,MATCH(E230,Klanten!$B$6:$B$35,0)))),INDEX(Klanten!$C$6:$C$35,MATCH(E230,Klanten!$B$6:$B$35,0)),Start!$C$8))</f>
        <v/>
      </c>
    </row>
    <row r="231" customFormat="false" ht="15" hidden="false" customHeight="false" outlineLevel="0" collapsed="false">
      <c r="B231" s="39"/>
      <c r="C231" s="40" t="str">
        <f aca="false">IF(B231="","",CHOOSE(WEEKDAY(B231,2),"ma","di","wo","do","vr","za","zo"))</f>
        <v/>
      </c>
      <c r="D231" s="40" t="str">
        <f aca="false">IF(B231="","",_xlfn.ISOWEEKNUM(B231))</f>
        <v/>
      </c>
      <c r="E231" s="6"/>
      <c r="F231" s="41"/>
      <c r="G231" s="6"/>
      <c r="H231" s="42"/>
      <c r="I231" s="43" t="str">
        <f aca="false">IF(OR(H231="",G231&lt;&gt;"Direct"),"",H231*IF(AND(E231&lt;&gt;"",ISNUMBER(MATCH(E231,Klanten!$B$6:$B$35,0)),ISNUMBER(INDEX(Klanten!$C$6:$C$35,MATCH(E231,Klanten!$B$6:$B$35,0)))),INDEX(Klanten!$C$6:$C$35,MATCH(E231,Klanten!$B$6:$B$35,0)),Start!$C$8))</f>
        <v/>
      </c>
    </row>
    <row r="232" customFormat="false" ht="15" hidden="false" customHeight="false" outlineLevel="0" collapsed="false">
      <c r="B232" s="39"/>
      <c r="C232" s="40" t="str">
        <f aca="false">IF(B232="","",CHOOSE(WEEKDAY(B232,2),"ma","di","wo","do","vr","za","zo"))</f>
        <v/>
      </c>
      <c r="D232" s="40" t="str">
        <f aca="false">IF(B232="","",_xlfn.ISOWEEKNUM(B232))</f>
        <v/>
      </c>
      <c r="E232" s="6"/>
      <c r="F232" s="41"/>
      <c r="G232" s="6"/>
      <c r="H232" s="42"/>
      <c r="I232" s="43" t="str">
        <f aca="false">IF(OR(H232="",G232&lt;&gt;"Direct"),"",H232*IF(AND(E232&lt;&gt;"",ISNUMBER(MATCH(E232,Klanten!$B$6:$B$35,0)),ISNUMBER(INDEX(Klanten!$C$6:$C$35,MATCH(E232,Klanten!$B$6:$B$35,0)))),INDEX(Klanten!$C$6:$C$35,MATCH(E232,Klanten!$B$6:$B$35,0)),Start!$C$8))</f>
        <v/>
      </c>
    </row>
    <row r="233" customFormat="false" ht="15" hidden="false" customHeight="false" outlineLevel="0" collapsed="false">
      <c r="B233" s="39"/>
      <c r="C233" s="40" t="str">
        <f aca="false">IF(B233="","",CHOOSE(WEEKDAY(B233,2),"ma","di","wo","do","vr","za","zo"))</f>
        <v/>
      </c>
      <c r="D233" s="40" t="str">
        <f aca="false">IF(B233="","",_xlfn.ISOWEEKNUM(B233))</f>
        <v/>
      </c>
      <c r="E233" s="6"/>
      <c r="F233" s="41"/>
      <c r="G233" s="6"/>
      <c r="H233" s="42"/>
      <c r="I233" s="43" t="str">
        <f aca="false">IF(OR(H233="",G233&lt;&gt;"Direct"),"",H233*IF(AND(E233&lt;&gt;"",ISNUMBER(MATCH(E233,Klanten!$B$6:$B$35,0)),ISNUMBER(INDEX(Klanten!$C$6:$C$35,MATCH(E233,Klanten!$B$6:$B$35,0)))),INDEX(Klanten!$C$6:$C$35,MATCH(E233,Klanten!$B$6:$B$35,0)),Start!$C$8))</f>
        <v/>
      </c>
    </row>
    <row r="234" customFormat="false" ht="15" hidden="false" customHeight="false" outlineLevel="0" collapsed="false">
      <c r="B234" s="39"/>
      <c r="C234" s="40" t="str">
        <f aca="false">IF(B234="","",CHOOSE(WEEKDAY(B234,2),"ma","di","wo","do","vr","za","zo"))</f>
        <v/>
      </c>
      <c r="D234" s="40" t="str">
        <f aca="false">IF(B234="","",_xlfn.ISOWEEKNUM(B234))</f>
        <v/>
      </c>
      <c r="E234" s="6"/>
      <c r="F234" s="41"/>
      <c r="G234" s="6"/>
      <c r="H234" s="42"/>
      <c r="I234" s="43" t="str">
        <f aca="false">IF(OR(H234="",G234&lt;&gt;"Direct"),"",H234*IF(AND(E234&lt;&gt;"",ISNUMBER(MATCH(E234,Klanten!$B$6:$B$35,0)),ISNUMBER(INDEX(Klanten!$C$6:$C$35,MATCH(E234,Klanten!$B$6:$B$35,0)))),INDEX(Klanten!$C$6:$C$35,MATCH(E234,Klanten!$B$6:$B$35,0)),Start!$C$8))</f>
        <v/>
      </c>
    </row>
    <row r="235" customFormat="false" ht="15" hidden="false" customHeight="false" outlineLevel="0" collapsed="false">
      <c r="B235" s="39"/>
      <c r="C235" s="40" t="str">
        <f aca="false">IF(B235="","",CHOOSE(WEEKDAY(B235,2),"ma","di","wo","do","vr","za","zo"))</f>
        <v/>
      </c>
      <c r="D235" s="40" t="str">
        <f aca="false">IF(B235="","",_xlfn.ISOWEEKNUM(B235))</f>
        <v/>
      </c>
      <c r="E235" s="6"/>
      <c r="F235" s="41"/>
      <c r="G235" s="6"/>
      <c r="H235" s="42"/>
      <c r="I235" s="43" t="str">
        <f aca="false">IF(OR(H235="",G235&lt;&gt;"Direct"),"",H235*IF(AND(E235&lt;&gt;"",ISNUMBER(MATCH(E235,Klanten!$B$6:$B$35,0)),ISNUMBER(INDEX(Klanten!$C$6:$C$35,MATCH(E235,Klanten!$B$6:$B$35,0)))),INDEX(Klanten!$C$6:$C$35,MATCH(E235,Klanten!$B$6:$B$35,0)),Start!$C$8))</f>
        <v/>
      </c>
    </row>
    <row r="236" customFormat="false" ht="15" hidden="false" customHeight="false" outlineLevel="0" collapsed="false">
      <c r="B236" s="39"/>
      <c r="C236" s="40" t="str">
        <f aca="false">IF(B236="","",CHOOSE(WEEKDAY(B236,2),"ma","di","wo","do","vr","za","zo"))</f>
        <v/>
      </c>
      <c r="D236" s="40" t="str">
        <f aca="false">IF(B236="","",_xlfn.ISOWEEKNUM(B236))</f>
        <v/>
      </c>
      <c r="E236" s="6"/>
      <c r="F236" s="41"/>
      <c r="G236" s="6"/>
      <c r="H236" s="42"/>
      <c r="I236" s="43" t="str">
        <f aca="false">IF(OR(H236="",G236&lt;&gt;"Direct"),"",H236*IF(AND(E236&lt;&gt;"",ISNUMBER(MATCH(E236,Klanten!$B$6:$B$35,0)),ISNUMBER(INDEX(Klanten!$C$6:$C$35,MATCH(E236,Klanten!$B$6:$B$35,0)))),INDEX(Klanten!$C$6:$C$35,MATCH(E236,Klanten!$B$6:$B$35,0)),Start!$C$8))</f>
        <v/>
      </c>
    </row>
    <row r="237" customFormat="false" ht="15" hidden="false" customHeight="false" outlineLevel="0" collapsed="false">
      <c r="B237" s="39"/>
      <c r="C237" s="40" t="str">
        <f aca="false">IF(B237="","",CHOOSE(WEEKDAY(B237,2),"ma","di","wo","do","vr","za","zo"))</f>
        <v/>
      </c>
      <c r="D237" s="40" t="str">
        <f aca="false">IF(B237="","",_xlfn.ISOWEEKNUM(B237))</f>
        <v/>
      </c>
      <c r="E237" s="6"/>
      <c r="F237" s="41"/>
      <c r="G237" s="6"/>
      <c r="H237" s="42"/>
      <c r="I237" s="43" t="str">
        <f aca="false">IF(OR(H237="",G237&lt;&gt;"Direct"),"",H237*IF(AND(E237&lt;&gt;"",ISNUMBER(MATCH(E237,Klanten!$B$6:$B$35,0)),ISNUMBER(INDEX(Klanten!$C$6:$C$35,MATCH(E237,Klanten!$B$6:$B$35,0)))),INDEX(Klanten!$C$6:$C$35,MATCH(E237,Klanten!$B$6:$B$35,0)),Start!$C$8))</f>
        <v/>
      </c>
    </row>
    <row r="238" customFormat="false" ht="15" hidden="false" customHeight="false" outlineLevel="0" collapsed="false">
      <c r="B238" s="39"/>
      <c r="C238" s="40" t="str">
        <f aca="false">IF(B238="","",CHOOSE(WEEKDAY(B238,2),"ma","di","wo","do","vr","za","zo"))</f>
        <v/>
      </c>
      <c r="D238" s="40" t="str">
        <f aca="false">IF(B238="","",_xlfn.ISOWEEKNUM(B238))</f>
        <v/>
      </c>
      <c r="E238" s="6"/>
      <c r="F238" s="41"/>
      <c r="G238" s="6"/>
      <c r="H238" s="42"/>
      <c r="I238" s="43" t="str">
        <f aca="false">IF(OR(H238="",G238&lt;&gt;"Direct"),"",H238*IF(AND(E238&lt;&gt;"",ISNUMBER(MATCH(E238,Klanten!$B$6:$B$35,0)),ISNUMBER(INDEX(Klanten!$C$6:$C$35,MATCH(E238,Klanten!$B$6:$B$35,0)))),INDEX(Klanten!$C$6:$C$35,MATCH(E238,Klanten!$B$6:$B$35,0)),Start!$C$8))</f>
        <v/>
      </c>
    </row>
    <row r="239" customFormat="false" ht="15" hidden="false" customHeight="false" outlineLevel="0" collapsed="false">
      <c r="B239" s="39"/>
      <c r="C239" s="40" t="str">
        <f aca="false">IF(B239="","",CHOOSE(WEEKDAY(B239,2),"ma","di","wo","do","vr","za","zo"))</f>
        <v/>
      </c>
      <c r="D239" s="40" t="str">
        <f aca="false">IF(B239="","",_xlfn.ISOWEEKNUM(B239))</f>
        <v/>
      </c>
      <c r="E239" s="6"/>
      <c r="F239" s="41"/>
      <c r="G239" s="6"/>
      <c r="H239" s="42"/>
      <c r="I239" s="43" t="str">
        <f aca="false">IF(OR(H239="",G239&lt;&gt;"Direct"),"",H239*IF(AND(E239&lt;&gt;"",ISNUMBER(MATCH(E239,Klanten!$B$6:$B$35,0)),ISNUMBER(INDEX(Klanten!$C$6:$C$35,MATCH(E239,Klanten!$B$6:$B$35,0)))),INDEX(Klanten!$C$6:$C$35,MATCH(E239,Klanten!$B$6:$B$35,0)),Start!$C$8))</f>
        <v/>
      </c>
    </row>
    <row r="240" customFormat="false" ht="15" hidden="false" customHeight="false" outlineLevel="0" collapsed="false">
      <c r="B240" s="39"/>
      <c r="C240" s="40" t="str">
        <f aca="false">IF(B240="","",CHOOSE(WEEKDAY(B240,2),"ma","di","wo","do","vr","za","zo"))</f>
        <v/>
      </c>
      <c r="D240" s="40" t="str">
        <f aca="false">IF(B240="","",_xlfn.ISOWEEKNUM(B240))</f>
        <v/>
      </c>
      <c r="E240" s="6"/>
      <c r="F240" s="41"/>
      <c r="G240" s="6"/>
      <c r="H240" s="42"/>
      <c r="I240" s="43" t="str">
        <f aca="false">IF(OR(H240="",G240&lt;&gt;"Direct"),"",H240*IF(AND(E240&lt;&gt;"",ISNUMBER(MATCH(E240,Klanten!$B$6:$B$35,0)),ISNUMBER(INDEX(Klanten!$C$6:$C$35,MATCH(E240,Klanten!$B$6:$B$35,0)))),INDEX(Klanten!$C$6:$C$35,MATCH(E240,Klanten!$B$6:$B$35,0)),Start!$C$8))</f>
        <v/>
      </c>
    </row>
    <row r="241" customFormat="false" ht="15" hidden="false" customHeight="false" outlineLevel="0" collapsed="false">
      <c r="B241" s="39"/>
      <c r="C241" s="40" t="str">
        <f aca="false">IF(B241="","",CHOOSE(WEEKDAY(B241,2),"ma","di","wo","do","vr","za","zo"))</f>
        <v/>
      </c>
      <c r="D241" s="40" t="str">
        <f aca="false">IF(B241="","",_xlfn.ISOWEEKNUM(B241))</f>
        <v/>
      </c>
      <c r="E241" s="6"/>
      <c r="F241" s="41"/>
      <c r="G241" s="6"/>
      <c r="H241" s="42"/>
      <c r="I241" s="43" t="str">
        <f aca="false">IF(OR(H241="",G241&lt;&gt;"Direct"),"",H241*IF(AND(E241&lt;&gt;"",ISNUMBER(MATCH(E241,Klanten!$B$6:$B$35,0)),ISNUMBER(INDEX(Klanten!$C$6:$C$35,MATCH(E241,Klanten!$B$6:$B$35,0)))),INDEX(Klanten!$C$6:$C$35,MATCH(E241,Klanten!$B$6:$B$35,0)),Start!$C$8))</f>
        <v/>
      </c>
    </row>
    <row r="242" customFormat="false" ht="15" hidden="false" customHeight="false" outlineLevel="0" collapsed="false">
      <c r="B242" s="39"/>
      <c r="C242" s="40" t="str">
        <f aca="false">IF(B242="","",CHOOSE(WEEKDAY(B242,2),"ma","di","wo","do","vr","za","zo"))</f>
        <v/>
      </c>
      <c r="D242" s="40" t="str">
        <f aca="false">IF(B242="","",_xlfn.ISOWEEKNUM(B242))</f>
        <v/>
      </c>
      <c r="E242" s="6"/>
      <c r="F242" s="41"/>
      <c r="G242" s="6"/>
      <c r="H242" s="42"/>
      <c r="I242" s="43" t="str">
        <f aca="false">IF(OR(H242="",G242&lt;&gt;"Direct"),"",H242*IF(AND(E242&lt;&gt;"",ISNUMBER(MATCH(E242,Klanten!$B$6:$B$35,0)),ISNUMBER(INDEX(Klanten!$C$6:$C$35,MATCH(E242,Klanten!$B$6:$B$35,0)))),INDEX(Klanten!$C$6:$C$35,MATCH(E242,Klanten!$B$6:$B$35,0)),Start!$C$8))</f>
        <v/>
      </c>
    </row>
    <row r="243" customFormat="false" ht="15" hidden="false" customHeight="false" outlineLevel="0" collapsed="false">
      <c r="B243" s="39"/>
      <c r="C243" s="40" t="str">
        <f aca="false">IF(B243="","",CHOOSE(WEEKDAY(B243,2),"ma","di","wo","do","vr","za","zo"))</f>
        <v/>
      </c>
      <c r="D243" s="40" t="str">
        <f aca="false">IF(B243="","",_xlfn.ISOWEEKNUM(B243))</f>
        <v/>
      </c>
      <c r="E243" s="6"/>
      <c r="F243" s="41"/>
      <c r="G243" s="6"/>
      <c r="H243" s="42"/>
      <c r="I243" s="43" t="str">
        <f aca="false">IF(OR(H243="",G243&lt;&gt;"Direct"),"",H243*IF(AND(E243&lt;&gt;"",ISNUMBER(MATCH(E243,Klanten!$B$6:$B$35,0)),ISNUMBER(INDEX(Klanten!$C$6:$C$35,MATCH(E243,Klanten!$B$6:$B$35,0)))),INDEX(Klanten!$C$6:$C$35,MATCH(E243,Klanten!$B$6:$B$35,0)),Start!$C$8))</f>
        <v/>
      </c>
    </row>
    <row r="244" customFormat="false" ht="15" hidden="false" customHeight="false" outlineLevel="0" collapsed="false">
      <c r="B244" s="39"/>
      <c r="C244" s="40" t="str">
        <f aca="false">IF(B244="","",CHOOSE(WEEKDAY(B244,2),"ma","di","wo","do","vr","za","zo"))</f>
        <v/>
      </c>
      <c r="D244" s="40" t="str">
        <f aca="false">IF(B244="","",_xlfn.ISOWEEKNUM(B244))</f>
        <v/>
      </c>
      <c r="E244" s="6"/>
      <c r="F244" s="41"/>
      <c r="G244" s="6"/>
      <c r="H244" s="42"/>
      <c r="I244" s="43" t="str">
        <f aca="false">IF(OR(H244="",G244&lt;&gt;"Direct"),"",H244*IF(AND(E244&lt;&gt;"",ISNUMBER(MATCH(E244,Klanten!$B$6:$B$35,0)),ISNUMBER(INDEX(Klanten!$C$6:$C$35,MATCH(E244,Klanten!$B$6:$B$35,0)))),INDEX(Klanten!$C$6:$C$35,MATCH(E244,Klanten!$B$6:$B$35,0)),Start!$C$8))</f>
        <v/>
      </c>
    </row>
    <row r="245" customFormat="false" ht="15" hidden="false" customHeight="false" outlineLevel="0" collapsed="false">
      <c r="B245" s="39"/>
      <c r="C245" s="40" t="str">
        <f aca="false">IF(B245="","",CHOOSE(WEEKDAY(B245,2),"ma","di","wo","do","vr","za","zo"))</f>
        <v/>
      </c>
      <c r="D245" s="40" t="str">
        <f aca="false">IF(B245="","",_xlfn.ISOWEEKNUM(B245))</f>
        <v/>
      </c>
      <c r="E245" s="6"/>
      <c r="F245" s="41"/>
      <c r="G245" s="6"/>
      <c r="H245" s="42"/>
      <c r="I245" s="43" t="str">
        <f aca="false">IF(OR(H245="",G245&lt;&gt;"Direct"),"",H245*IF(AND(E245&lt;&gt;"",ISNUMBER(MATCH(E245,Klanten!$B$6:$B$35,0)),ISNUMBER(INDEX(Klanten!$C$6:$C$35,MATCH(E245,Klanten!$B$6:$B$35,0)))),INDEX(Klanten!$C$6:$C$35,MATCH(E245,Klanten!$B$6:$B$35,0)),Start!$C$8))</f>
        <v/>
      </c>
    </row>
    <row r="246" customFormat="false" ht="15" hidden="false" customHeight="false" outlineLevel="0" collapsed="false">
      <c r="B246" s="39"/>
      <c r="C246" s="40" t="str">
        <f aca="false">IF(B246="","",CHOOSE(WEEKDAY(B246,2),"ma","di","wo","do","vr","za","zo"))</f>
        <v/>
      </c>
      <c r="D246" s="40" t="str">
        <f aca="false">IF(B246="","",_xlfn.ISOWEEKNUM(B246))</f>
        <v/>
      </c>
      <c r="E246" s="6"/>
      <c r="F246" s="41"/>
      <c r="G246" s="6"/>
      <c r="H246" s="42"/>
      <c r="I246" s="43" t="str">
        <f aca="false">IF(OR(H246="",G246&lt;&gt;"Direct"),"",H246*IF(AND(E246&lt;&gt;"",ISNUMBER(MATCH(E246,Klanten!$B$6:$B$35,0)),ISNUMBER(INDEX(Klanten!$C$6:$C$35,MATCH(E246,Klanten!$B$6:$B$35,0)))),INDEX(Klanten!$C$6:$C$35,MATCH(E246,Klanten!$B$6:$B$35,0)),Start!$C$8))</f>
        <v/>
      </c>
    </row>
    <row r="247" customFormat="false" ht="15" hidden="false" customHeight="false" outlineLevel="0" collapsed="false">
      <c r="B247" s="39"/>
      <c r="C247" s="40" t="str">
        <f aca="false">IF(B247="","",CHOOSE(WEEKDAY(B247,2),"ma","di","wo","do","vr","za","zo"))</f>
        <v/>
      </c>
      <c r="D247" s="40" t="str">
        <f aca="false">IF(B247="","",_xlfn.ISOWEEKNUM(B247))</f>
        <v/>
      </c>
      <c r="E247" s="6"/>
      <c r="F247" s="41"/>
      <c r="G247" s="6"/>
      <c r="H247" s="42"/>
      <c r="I247" s="43" t="str">
        <f aca="false">IF(OR(H247="",G247&lt;&gt;"Direct"),"",H247*IF(AND(E247&lt;&gt;"",ISNUMBER(MATCH(E247,Klanten!$B$6:$B$35,0)),ISNUMBER(INDEX(Klanten!$C$6:$C$35,MATCH(E247,Klanten!$B$6:$B$35,0)))),INDEX(Klanten!$C$6:$C$35,MATCH(E247,Klanten!$B$6:$B$35,0)),Start!$C$8))</f>
        <v/>
      </c>
    </row>
    <row r="248" customFormat="false" ht="15" hidden="false" customHeight="false" outlineLevel="0" collapsed="false">
      <c r="B248" s="39"/>
      <c r="C248" s="40" t="str">
        <f aca="false">IF(B248="","",CHOOSE(WEEKDAY(B248,2),"ma","di","wo","do","vr","za","zo"))</f>
        <v/>
      </c>
      <c r="D248" s="40" t="str">
        <f aca="false">IF(B248="","",_xlfn.ISOWEEKNUM(B248))</f>
        <v/>
      </c>
      <c r="E248" s="6"/>
      <c r="F248" s="41"/>
      <c r="G248" s="6"/>
      <c r="H248" s="42"/>
      <c r="I248" s="43" t="str">
        <f aca="false">IF(OR(H248="",G248&lt;&gt;"Direct"),"",H248*IF(AND(E248&lt;&gt;"",ISNUMBER(MATCH(E248,Klanten!$B$6:$B$35,0)),ISNUMBER(INDEX(Klanten!$C$6:$C$35,MATCH(E248,Klanten!$B$6:$B$35,0)))),INDEX(Klanten!$C$6:$C$35,MATCH(E248,Klanten!$B$6:$B$35,0)),Start!$C$8))</f>
        <v/>
      </c>
    </row>
    <row r="249" customFormat="false" ht="15" hidden="false" customHeight="false" outlineLevel="0" collapsed="false">
      <c r="B249" s="39"/>
      <c r="C249" s="40" t="str">
        <f aca="false">IF(B249="","",CHOOSE(WEEKDAY(B249,2),"ma","di","wo","do","vr","za","zo"))</f>
        <v/>
      </c>
      <c r="D249" s="40" t="str">
        <f aca="false">IF(B249="","",_xlfn.ISOWEEKNUM(B249))</f>
        <v/>
      </c>
      <c r="E249" s="6"/>
      <c r="F249" s="41"/>
      <c r="G249" s="6"/>
      <c r="H249" s="42"/>
      <c r="I249" s="43" t="str">
        <f aca="false">IF(OR(H249="",G249&lt;&gt;"Direct"),"",H249*IF(AND(E249&lt;&gt;"",ISNUMBER(MATCH(E249,Klanten!$B$6:$B$35,0)),ISNUMBER(INDEX(Klanten!$C$6:$C$35,MATCH(E249,Klanten!$B$6:$B$35,0)))),INDEX(Klanten!$C$6:$C$35,MATCH(E249,Klanten!$B$6:$B$35,0)),Start!$C$8))</f>
        <v/>
      </c>
    </row>
    <row r="250" customFormat="false" ht="15" hidden="false" customHeight="false" outlineLevel="0" collapsed="false">
      <c r="B250" s="39"/>
      <c r="C250" s="40" t="str">
        <f aca="false">IF(B250="","",CHOOSE(WEEKDAY(B250,2),"ma","di","wo","do","vr","za","zo"))</f>
        <v/>
      </c>
      <c r="D250" s="40" t="str">
        <f aca="false">IF(B250="","",_xlfn.ISOWEEKNUM(B250))</f>
        <v/>
      </c>
      <c r="E250" s="6"/>
      <c r="F250" s="41"/>
      <c r="G250" s="6"/>
      <c r="H250" s="42"/>
      <c r="I250" s="43" t="str">
        <f aca="false">IF(OR(H250="",G250&lt;&gt;"Direct"),"",H250*IF(AND(E250&lt;&gt;"",ISNUMBER(MATCH(E250,Klanten!$B$6:$B$35,0)),ISNUMBER(INDEX(Klanten!$C$6:$C$35,MATCH(E250,Klanten!$B$6:$B$35,0)))),INDEX(Klanten!$C$6:$C$35,MATCH(E250,Klanten!$B$6:$B$35,0)),Start!$C$8))</f>
        <v/>
      </c>
    </row>
    <row r="251" customFormat="false" ht="15" hidden="false" customHeight="false" outlineLevel="0" collapsed="false">
      <c r="B251" s="39"/>
      <c r="C251" s="40" t="str">
        <f aca="false">IF(B251="","",CHOOSE(WEEKDAY(B251,2),"ma","di","wo","do","vr","za","zo"))</f>
        <v/>
      </c>
      <c r="D251" s="40" t="str">
        <f aca="false">IF(B251="","",_xlfn.ISOWEEKNUM(B251))</f>
        <v/>
      </c>
      <c r="E251" s="6"/>
      <c r="F251" s="41"/>
      <c r="G251" s="6"/>
      <c r="H251" s="42"/>
      <c r="I251" s="43" t="str">
        <f aca="false">IF(OR(H251="",G251&lt;&gt;"Direct"),"",H251*IF(AND(E251&lt;&gt;"",ISNUMBER(MATCH(E251,Klanten!$B$6:$B$35,0)),ISNUMBER(INDEX(Klanten!$C$6:$C$35,MATCH(E251,Klanten!$B$6:$B$35,0)))),INDEX(Klanten!$C$6:$C$35,MATCH(E251,Klanten!$B$6:$B$35,0)),Start!$C$8))</f>
        <v/>
      </c>
    </row>
    <row r="252" customFormat="false" ht="15" hidden="false" customHeight="false" outlineLevel="0" collapsed="false">
      <c r="B252" s="39"/>
      <c r="C252" s="40" t="str">
        <f aca="false">IF(B252="","",CHOOSE(WEEKDAY(B252,2),"ma","di","wo","do","vr","za","zo"))</f>
        <v/>
      </c>
      <c r="D252" s="40" t="str">
        <f aca="false">IF(B252="","",_xlfn.ISOWEEKNUM(B252))</f>
        <v/>
      </c>
      <c r="E252" s="6"/>
      <c r="F252" s="41"/>
      <c r="G252" s="6"/>
      <c r="H252" s="42"/>
      <c r="I252" s="43" t="str">
        <f aca="false">IF(OR(H252="",G252&lt;&gt;"Direct"),"",H252*IF(AND(E252&lt;&gt;"",ISNUMBER(MATCH(E252,Klanten!$B$6:$B$35,0)),ISNUMBER(INDEX(Klanten!$C$6:$C$35,MATCH(E252,Klanten!$B$6:$B$35,0)))),INDEX(Klanten!$C$6:$C$35,MATCH(E252,Klanten!$B$6:$B$35,0)),Start!$C$8))</f>
        <v/>
      </c>
    </row>
    <row r="253" customFormat="false" ht="15" hidden="false" customHeight="false" outlineLevel="0" collapsed="false">
      <c r="B253" s="39"/>
      <c r="C253" s="40" t="str">
        <f aca="false">IF(B253="","",CHOOSE(WEEKDAY(B253,2),"ma","di","wo","do","vr","za","zo"))</f>
        <v/>
      </c>
      <c r="D253" s="40" t="str">
        <f aca="false">IF(B253="","",_xlfn.ISOWEEKNUM(B253))</f>
        <v/>
      </c>
      <c r="E253" s="6"/>
      <c r="F253" s="41"/>
      <c r="G253" s="6"/>
      <c r="H253" s="42"/>
      <c r="I253" s="43" t="str">
        <f aca="false">IF(OR(H253="",G253&lt;&gt;"Direct"),"",H253*IF(AND(E253&lt;&gt;"",ISNUMBER(MATCH(E253,Klanten!$B$6:$B$35,0)),ISNUMBER(INDEX(Klanten!$C$6:$C$35,MATCH(E253,Klanten!$B$6:$B$35,0)))),INDEX(Klanten!$C$6:$C$35,MATCH(E253,Klanten!$B$6:$B$35,0)),Start!$C$8))</f>
        <v/>
      </c>
    </row>
    <row r="254" customFormat="false" ht="15" hidden="false" customHeight="false" outlineLevel="0" collapsed="false">
      <c r="B254" s="39"/>
      <c r="C254" s="40" t="str">
        <f aca="false">IF(B254="","",CHOOSE(WEEKDAY(B254,2),"ma","di","wo","do","vr","za","zo"))</f>
        <v/>
      </c>
      <c r="D254" s="40" t="str">
        <f aca="false">IF(B254="","",_xlfn.ISOWEEKNUM(B254))</f>
        <v/>
      </c>
      <c r="E254" s="6"/>
      <c r="F254" s="41"/>
      <c r="G254" s="6"/>
      <c r="H254" s="42"/>
      <c r="I254" s="43" t="str">
        <f aca="false">IF(OR(H254="",G254&lt;&gt;"Direct"),"",H254*IF(AND(E254&lt;&gt;"",ISNUMBER(MATCH(E254,Klanten!$B$6:$B$35,0)),ISNUMBER(INDEX(Klanten!$C$6:$C$35,MATCH(E254,Klanten!$B$6:$B$35,0)))),INDEX(Klanten!$C$6:$C$35,MATCH(E254,Klanten!$B$6:$B$35,0)),Start!$C$8))</f>
        <v/>
      </c>
    </row>
    <row r="255" customFormat="false" ht="15" hidden="false" customHeight="false" outlineLevel="0" collapsed="false">
      <c r="B255" s="39"/>
      <c r="C255" s="40" t="str">
        <f aca="false">IF(B255="","",CHOOSE(WEEKDAY(B255,2),"ma","di","wo","do","vr","za","zo"))</f>
        <v/>
      </c>
      <c r="D255" s="40" t="str">
        <f aca="false">IF(B255="","",_xlfn.ISOWEEKNUM(B255))</f>
        <v/>
      </c>
      <c r="E255" s="6"/>
      <c r="F255" s="41"/>
      <c r="G255" s="6"/>
      <c r="H255" s="42"/>
      <c r="I255" s="43" t="str">
        <f aca="false">IF(OR(H255="",G255&lt;&gt;"Direct"),"",H255*IF(AND(E255&lt;&gt;"",ISNUMBER(MATCH(E255,Klanten!$B$6:$B$35,0)),ISNUMBER(INDEX(Klanten!$C$6:$C$35,MATCH(E255,Klanten!$B$6:$B$35,0)))),INDEX(Klanten!$C$6:$C$35,MATCH(E255,Klanten!$B$6:$B$35,0)),Start!$C$8))</f>
        <v/>
      </c>
    </row>
    <row r="256" customFormat="false" ht="15" hidden="false" customHeight="false" outlineLevel="0" collapsed="false">
      <c r="B256" s="39"/>
      <c r="C256" s="40" t="str">
        <f aca="false">IF(B256="","",CHOOSE(WEEKDAY(B256,2),"ma","di","wo","do","vr","za","zo"))</f>
        <v/>
      </c>
      <c r="D256" s="40" t="str">
        <f aca="false">IF(B256="","",_xlfn.ISOWEEKNUM(B256))</f>
        <v/>
      </c>
      <c r="E256" s="6"/>
      <c r="F256" s="41"/>
      <c r="G256" s="6"/>
      <c r="H256" s="42"/>
      <c r="I256" s="43" t="str">
        <f aca="false">IF(OR(H256="",G256&lt;&gt;"Direct"),"",H256*IF(AND(E256&lt;&gt;"",ISNUMBER(MATCH(E256,Klanten!$B$6:$B$35,0)),ISNUMBER(INDEX(Klanten!$C$6:$C$35,MATCH(E256,Klanten!$B$6:$B$35,0)))),INDEX(Klanten!$C$6:$C$35,MATCH(E256,Klanten!$B$6:$B$35,0)),Start!$C$8))</f>
        <v/>
      </c>
    </row>
    <row r="257" customFormat="false" ht="15" hidden="false" customHeight="false" outlineLevel="0" collapsed="false">
      <c r="B257" s="39"/>
      <c r="C257" s="40" t="str">
        <f aca="false">IF(B257="","",CHOOSE(WEEKDAY(B257,2),"ma","di","wo","do","vr","za","zo"))</f>
        <v/>
      </c>
      <c r="D257" s="40" t="str">
        <f aca="false">IF(B257="","",_xlfn.ISOWEEKNUM(B257))</f>
        <v/>
      </c>
      <c r="E257" s="6"/>
      <c r="F257" s="41"/>
      <c r="G257" s="6"/>
      <c r="H257" s="42"/>
      <c r="I257" s="43" t="str">
        <f aca="false">IF(OR(H257="",G257&lt;&gt;"Direct"),"",H257*IF(AND(E257&lt;&gt;"",ISNUMBER(MATCH(E257,Klanten!$B$6:$B$35,0)),ISNUMBER(INDEX(Klanten!$C$6:$C$35,MATCH(E257,Klanten!$B$6:$B$35,0)))),INDEX(Klanten!$C$6:$C$35,MATCH(E257,Klanten!$B$6:$B$35,0)),Start!$C$8))</f>
        <v/>
      </c>
    </row>
    <row r="258" customFormat="false" ht="15" hidden="false" customHeight="false" outlineLevel="0" collapsed="false">
      <c r="B258" s="39"/>
      <c r="C258" s="40" t="str">
        <f aca="false">IF(B258="","",CHOOSE(WEEKDAY(B258,2),"ma","di","wo","do","vr","za","zo"))</f>
        <v/>
      </c>
      <c r="D258" s="40" t="str">
        <f aca="false">IF(B258="","",_xlfn.ISOWEEKNUM(B258))</f>
        <v/>
      </c>
      <c r="E258" s="6"/>
      <c r="F258" s="41"/>
      <c r="G258" s="6"/>
      <c r="H258" s="42"/>
      <c r="I258" s="43" t="str">
        <f aca="false">IF(OR(H258="",G258&lt;&gt;"Direct"),"",H258*IF(AND(E258&lt;&gt;"",ISNUMBER(MATCH(E258,Klanten!$B$6:$B$35,0)),ISNUMBER(INDEX(Klanten!$C$6:$C$35,MATCH(E258,Klanten!$B$6:$B$35,0)))),INDEX(Klanten!$C$6:$C$35,MATCH(E258,Klanten!$B$6:$B$35,0)),Start!$C$8))</f>
        <v/>
      </c>
    </row>
    <row r="259" customFormat="false" ht="15" hidden="false" customHeight="false" outlineLevel="0" collapsed="false">
      <c r="B259" s="39"/>
      <c r="C259" s="40" t="str">
        <f aca="false">IF(B259="","",CHOOSE(WEEKDAY(B259,2),"ma","di","wo","do","vr","za","zo"))</f>
        <v/>
      </c>
      <c r="D259" s="40" t="str">
        <f aca="false">IF(B259="","",_xlfn.ISOWEEKNUM(B259))</f>
        <v/>
      </c>
      <c r="E259" s="6"/>
      <c r="F259" s="41"/>
      <c r="G259" s="6"/>
      <c r="H259" s="42"/>
      <c r="I259" s="43" t="str">
        <f aca="false">IF(OR(H259="",G259&lt;&gt;"Direct"),"",H259*IF(AND(E259&lt;&gt;"",ISNUMBER(MATCH(E259,Klanten!$B$6:$B$35,0)),ISNUMBER(INDEX(Klanten!$C$6:$C$35,MATCH(E259,Klanten!$B$6:$B$35,0)))),INDEX(Klanten!$C$6:$C$35,MATCH(E259,Klanten!$B$6:$B$35,0)),Start!$C$8))</f>
        <v/>
      </c>
    </row>
    <row r="260" customFormat="false" ht="15" hidden="false" customHeight="false" outlineLevel="0" collapsed="false">
      <c r="B260" s="39"/>
      <c r="C260" s="40" t="str">
        <f aca="false">IF(B260="","",CHOOSE(WEEKDAY(B260,2),"ma","di","wo","do","vr","za","zo"))</f>
        <v/>
      </c>
      <c r="D260" s="40" t="str">
        <f aca="false">IF(B260="","",_xlfn.ISOWEEKNUM(B260))</f>
        <v/>
      </c>
      <c r="E260" s="6"/>
      <c r="F260" s="41"/>
      <c r="G260" s="6"/>
      <c r="H260" s="42"/>
      <c r="I260" s="43" t="str">
        <f aca="false">IF(OR(H260="",G260&lt;&gt;"Direct"),"",H260*IF(AND(E260&lt;&gt;"",ISNUMBER(MATCH(E260,Klanten!$B$6:$B$35,0)),ISNUMBER(INDEX(Klanten!$C$6:$C$35,MATCH(E260,Klanten!$B$6:$B$35,0)))),INDEX(Klanten!$C$6:$C$35,MATCH(E260,Klanten!$B$6:$B$35,0)),Start!$C$8))</f>
        <v/>
      </c>
    </row>
    <row r="261" customFormat="false" ht="15" hidden="false" customHeight="false" outlineLevel="0" collapsed="false">
      <c r="B261" s="39"/>
      <c r="C261" s="40" t="str">
        <f aca="false">IF(B261="","",CHOOSE(WEEKDAY(B261,2),"ma","di","wo","do","vr","za","zo"))</f>
        <v/>
      </c>
      <c r="D261" s="40" t="str">
        <f aca="false">IF(B261="","",_xlfn.ISOWEEKNUM(B261))</f>
        <v/>
      </c>
      <c r="E261" s="6"/>
      <c r="F261" s="41"/>
      <c r="G261" s="6"/>
      <c r="H261" s="42"/>
      <c r="I261" s="43" t="str">
        <f aca="false">IF(OR(H261="",G261&lt;&gt;"Direct"),"",H261*IF(AND(E261&lt;&gt;"",ISNUMBER(MATCH(E261,Klanten!$B$6:$B$35,0)),ISNUMBER(INDEX(Klanten!$C$6:$C$35,MATCH(E261,Klanten!$B$6:$B$35,0)))),INDEX(Klanten!$C$6:$C$35,MATCH(E261,Klanten!$B$6:$B$35,0)),Start!$C$8))</f>
        <v/>
      </c>
    </row>
    <row r="262" customFormat="false" ht="15" hidden="false" customHeight="false" outlineLevel="0" collapsed="false">
      <c r="B262" s="39"/>
      <c r="C262" s="40" t="str">
        <f aca="false">IF(B262="","",CHOOSE(WEEKDAY(B262,2),"ma","di","wo","do","vr","za","zo"))</f>
        <v/>
      </c>
      <c r="D262" s="40" t="str">
        <f aca="false">IF(B262="","",_xlfn.ISOWEEKNUM(B262))</f>
        <v/>
      </c>
      <c r="E262" s="6"/>
      <c r="F262" s="41"/>
      <c r="G262" s="6"/>
      <c r="H262" s="42"/>
      <c r="I262" s="43" t="str">
        <f aca="false">IF(OR(H262="",G262&lt;&gt;"Direct"),"",H262*IF(AND(E262&lt;&gt;"",ISNUMBER(MATCH(E262,Klanten!$B$6:$B$35,0)),ISNUMBER(INDEX(Klanten!$C$6:$C$35,MATCH(E262,Klanten!$B$6:$B$35,0)))),INDEX(Klanten!$C$6:$C$35,MATCH(E262,Klanten!$B$6:$B$35,0)),Start!$C$8))</f>
        <v/>
      </c>
    </row>
    <row r="263" customFormat="false" ht="15" hidden="false" customHeight="false" outlineLevel="0" collapsed="false">
      <c r="B263" s="39"/>
      <c r="C263" s="40" t="str">
        <f aca="false">IF(B263="","",CHOOSE(WEEKDAY(B263,2),"ma","di","wo","do","vr","za","zo"))</f>
        <v/>
      </c>
      <c r="D263" s="40" t="str">
        <f aca="false">IF(B263="","",_xlfn.ISOWEEKNUM(B263))</f>
        <v/>
      </c>
      <c r="E263" s="6"/>
      <c r="F263" s="41"/>
      <c r="G263" s="6"/>
      <c r="H263" s="42"/>
      <c r="I263" s="43" t="str">
        <f aca="false">IF(OR(H263="",G263&lt;&gt;"Direct"),"",H263*IF(AND(E263&lt;&gt;"",ISNUMBER(MATCH(E263,Klanten!$B$6:$B$35,0)),ISNUMBER(INDEX(Klanten!$C$6:$C$35,MATCH(E263,Klanten!$B$6:$B$35,0)))),INDEX(Klanten!$C$6:$C$35,MATCH(E263,Klanten!$B$6:$B$35,0)),Start!$C$8))</f>
        <v/>
      </c>
    </row>
    <row r="264" customFormat="false" ht="15" hidden="false" customHeight="false" outlineLevel="0" collapsed="false">
      <c r="B264" s="39"/>
      <c r="C264" s="40" t="str">
        <f aca="false">IF(B264="","",CHOOSE(WEEKDAY(B264,2),"ma","di","wo","do","vr","za","zo"))</f>
        <v/>
      </c>
      <c r="D264" s="40" t="str">
        <f aca="false">IF(B264="","",_xlfn.ISOWEEKNUM(B264))</f>
        <v/>
      </c>
      <c r="E264" s="6"/>
      <c r="F264" s="41"/>
      <c r="G264" s="6"/>
      <c r="H264" s="42"/>
      <c r="I264" s="43" t="str">
        <f aca="false">IF(OR(H264="",G264&lt;&gt;"Direct"),"",H264*IF(AND(E264&lt;&gt;"",ISNUMBER(MATCH(E264,Klanten!$B$6:$B$35,0)),ISNUMBER(INDEX(Klanten!$C$6:$C$35,MATCH(E264,Klanten!$B$6:$B$35,0)))),INDEX(Klanten!$C$6:$C$35,MATCH(E264,Klanten!$B$6:$B$35,0)),Start!$C$8))</f>
        <v/>
      </c>
    </row>
    <row r="265" customFormat="false" ht="15" hidden="false" customHeight="false" outlineLevel="0" collapsed="false">
      <c r="B265" s="39"/>
      <c r="C265" s="40" t="str">
        <f aca="false">IF(B265="","",CHOOSE(WEEKDAY(B265,2),"ma","di","wo","do","vr","za","zo"))</f>
        <v/>
      </c>
      <c r="D265" s="40" t="str">
        <f aca="false">IF(B265="","",_xlfn.ISOWEEKNUM(B265))</f>
        <v/>
      </c>
      <c r="E265" s="6"/>
      <c r="F265" s="41"/>
      <c r="G265" s="6"/>
      <c r="H265" s="42"/>
      <c r="I265" s="43" t="str">
        <f aca="false">IF(OR(H265="",G265&lt;&gt;"Direct"),"",H265*IF(AND(E265&lt;&gt;"",ISNUMBER(MATCH(E265,Klanten!$B$6:$B$35,0)),ISNUMBER(INDEX(Klanten!$C$6:$C$35,MATCH(E265,Klanten!$B$6:$B$35,0)))),INDEX(Klanten!$C$6:$C$35,MATCH(E265,Klanten!$B$6:$B$35,0)),Start!$C$8))</f>
        <v/>
      </c>
    </row>
    <row r="266" customFormat="false" ht="15" hidden="false" customHeight="false" outlineLevel="0" collapsed="false">
      <c r="B266" s="39"/>
      <c r="C266" s="40" t="str">
        <f aca="false">IF(B266="","",CHOOSE(WEEKDAY(B266,2),"ma","di","wo","do","vr","za","zo"))</f>
        <v/>
      </c>
      <c r="D266" s="40" t="str">
        <f aca="false">IF(B266="","",_xlfn.ISOWEEKNUM(B266))</f>
        <v/>
      </c>
      <c r="E266" s="6"/>
      <c r="F266" s="41"/>
      <c r="G266" s="6"/>
      <c r="H266" s="42"/>
      <c r="I266" s="43" t="str">
        <f aca="false">IF(OR(H266="",G266&lt;&gt;"Direct"),"",H266*IF(AND(E266&lt;&gt;"",ISNUMBER(MATCH(E266,Klanten!$B$6:$B$35,0)),ISNUMBER(INDEX(Klanten!$C$6:$C$35,MATCH(E266,Klanten!$B$6:$B$35,0)))),INDEX(Klanten!$C$6:$C$35,MATCH(E266,Klanten!$B$6:$B$35,0)),Start!$C$8))</f>
        <v/>
      </c>
    </row>
    <row r="267" customFormat="false" ht="15" hidden="false" customHeight="false" outlineLevel="0" collapsed="false">
      <c r="B267" s="39"/>
      <c r="C267" s="40" t="str">
        <f aca="false">IF(B267="","",CHOOSE(WEEKDAY(B267,2),"ma","di","wo","do","vr","za","zo"))</f>
        <v/>
      </c>
      <c r="D267" s="40" t="str">
        <f aca="false">IF(B267="","",_xlfn.ISOWEEKNUM(B267))</f>
        <v/>
      </c>
      <c r="E267" s="6"/>
      <c r="F267" s="41"/>
      <c r="G267" s="6"/>
      <c r="H267" s="42"/>
      <c r="I267" s="43" t="str">
        <f aca="false">IF(OR(H267="",G267&lt;&gt;"Direct"),"",H267*IF(AND(E267&lt;&gt;"",ISNUMBER(MATCH(E267,Klanten!$B$6:$B$35,0)),ISNUMBER(INDEX(Klanten!$C$6:$C$35,MATCH(E267,Klanten!$B$6:$B$35,0)))),INDEX(Klanten!$C$6:$C$35,MATCH(E267,Klanten!$B$6:$B$35,0)),Start!$C$8))</f>
        <v/>
      </c>
    </row>
    <row r="268" customFormat="false" ht="15" hidden="false" customHeight="false" outlineLevel="0" collapsed="false">
      <c r="B268" s="39"/>
      <c r="C268" s="40" t="str">
        <f aca="false">IF(B268="","",CHOOSE(WEEKDAY(B268,2),"ma","di","wo","do","vr","za","zo"))</f>
        <v/>
      </c>
      <c r="D268" s="40" t="str">
        <f aca="false">IF(B268="","",_xlfn.ISOWEEKNUM(B268))</f>
        <v/>
      </c>
      <c r="E268" s="6"/>
      <c r="F268" s="41"/>
      <c r="G268" s="6"/>
      <c r="H268" s="42"/>
      <c r="I268" s="43" t="str">
        <f aca="false">IF(OR(H268="",G268&lt;&gt;"Direct"),"",H268*IF(AND(E268&lt;&gt;"",ISNUMBER(MATCH(E268,Klanten!$B$6:$B$35,0)),ISNUMBER(INDEX(Klanten!$C$6:$C$35,MATCH(E268,Klanten!$B$6:$B$35,0)))),INDEX(Klanten!$C$6:$C$35,MATCH(E268,Klanten!$B$6:$B$35,0)),Start!$C$8))</f>
        <v/>
      </c>
    </row>
    <row r="269" customFormat="false" ht="15" hidden="false" customHeight="false" outlineLevel="0" collapsed="false">
      <c r="B269" s="39"/>
      <c r="C269" s="40" t="str">
        <f aca="false">IF(B269="","",CHOOSE(WEEKDAY(B269,2),"ma","di","wo","do","vr","za","zo"))</f>
        <v/>
      </c>
      <c r="D269" s="40" t="str">
        <f aca="false">IF(B269="","",_xlfn.ISOWEEKNUM(B269))</f>
        <v/>
      </c>
      <c r="E269" s="6"/>
      <c r="F269" s="41"/>
      <c r="G269" s="6"/>
      <c r="H269" s="42"/>
      <c r="I269" s="43" t="str">
        <f aca="false">IF(OR(H269="",G269&lt;&gt;"Direct"),"",H269*IF(AND(E269&lt;&gt;"",ISNUMBER(MATCH(E269,Klanten!$B$6:$B$35,0)),ISNUMBER(INDEX(Klanten!$C$6:$C$35,MATCH(E269,Klanten!$B$6:$B$35,0)))),INDEX(Klanten!$C$6:$C$35,MATCH(E269,Klanten!$B$6:$B$35,0)),Start!$C$8))</f>
        <v/>
      </c>
    </row>
    <row r="270" customFormat="false" ht="15" hidden="false" customHeight="false" outlineLevel="0" collapsed="false">
      <c r="B270" s="39"/>
      <c r="C270" s="40" t="str">
        <f aca="false">IF(B270="","",CHOOSE(WEEKDAY(B270,2),"ma","di","wo","do","vr","za","zo"))</f>
        <v/>
      </c>
      <c r="D270" s="40" t="str">
        <f aca="false">IF(B270="","",_xlfn.ISOWEEKNUM(B270))</f>
        <v/>
      </c>
      <c r="E270" s="6"/>
      <c r="F270" s="41"/>
      <c r="G270" s="6"/>
      <c r="H270" s="42"/>
      <c r="I270" s="43" t="str">
        <f aca="false">IF(OR(H270="",G270&lt;&gt;"Direct"),"",H270*IF(AND(E270&lt;&gt;"",ISNUMBER(MATCH(E270,Klanten!$B$6:$B$35,0)),ISNUMBER(INDEX(Klanten!$C$6:$C$35,MATCH(E270,Klanten!$B$6:$B$35,0)))),INDEX(Klanten!$C$6:$C$35,MATCH(E270,Klanten!$B$6:$B$35,0)),Start!$C$8))</f>
        <v/>
      </c>
    </row>
    <row r="271" customFormat="false" ht="15" hidden="false" customHeight="false" outlineLevel="0" collapsed="false">
      <c r="B271" s="39"/>
      <c r="C271" s="40" t="str">
        <f aca="false">IF(B271="","",CHOOSE(WEEKDAY(B271,2),"ma","di","wo","do","vr","za","zo"))</f>
        <v/>
      </c>
      <c r="D271" s="40" t="str">
        <f aca="false">IF(B271="","",_xlfn.ISOWEEKNUM(B271))</f>
        <v/>
      </c>
      <c r="E271" s="6"/>
      <c r="F271" s="41"/>
      <c r="G271" s="6"/>
      <c r="H271" s="42"/>
      <c r="I271" s="43" t="str">
        <f aca="false">IF(OR(H271="",G271&lt;&gt;"Direct"),"",H271*IF(AND(E271&lt;&gt;"",ISNUMBER(MATCH(E271,Klanten!$B$6:$B$35,0)),ISNUMBER(INDEX(Klanten!$C$6:$C$35,MATCH(E271,Klanten!$B$6:$B$35,0)))),INDEX(Klanten!$C$6:$C$35,MATCH(E271,Klanten!$B$6:$B$35,0)),Start!$C$8))</f>
        <v/>
      </c>
    </row>
    <row r="272" customFormat="false" ht="15" hidden="false" customHeight="false" outlineLevel="0" collapsed="false">
      <c r="B272" s="39"/>
      <c r="C272" s="40" t="str">
        <f aca="false">IF(B272="","",CHOOSE(WEEKDAY(B272,2),"ma","di","wo","do","vr","za","zo"))</f>
        <v/>
      </c>
      <c r="D272" s="40" t="str">
        <f aca="false">IF(B272="","",_xlfn.ISOWEEKNUM(B272))</f>
        <v/>
      </c>
      <c r="E272" s="6"/>
      <c r="F272" s="41"/>
      <c r="G272" s="6"/>
      <c r="H272" s="42"/>
      <c r="I272" s="43" t="str">
        <f aca="false">IF(OR(H272="",G272&lt;&gt;"Direct"),"",H272*IF(AND(E272&lt;&gt;"",ISNUMBER(MATCH(E272,Klanten!$B$6:$B$35,0)),ISNUMBER(INDEX(Klanten!$C$6:$C$35,MATCH(E272,Klanten!$B$6:$B$35,0)))),INDEX(Klanten!$C$6:$C$35,MATCH(E272,Klanten!$B$6:$B$35,0)),Start!$C$8))</f>
        <v/>
      </c>
    </row>
    <row r="273" customFormat="false" ht="15" hidden="false" customHeight="false" outlineLevel="0" collapsed="false">
      <c r="B273" s="39"/>
      <c r="C273" s="40" t="str">
        <f aca="false">IF(B273="","",CHOOSE(WEEKDAY(B273,2),"ma","di","wo","do","vr","za","zo"))</f>
        <v/>
      </c>
      <c r="D273" s="40" t="str">
        <f aca="false">IF(B273="","",_xlfn.ISOWEEKNUM(B273))</f>
        <v/>
      </c>
      <c r="E273" s="6"/>
      <c r="F273" s="41"/>
      <c r="G273" s="6"/>
      <c r="H273" s="42"/>
      <c r="I273" s="43" t="str">
        <f aca="false">IF(OR(H273="",G273&lt;&gt;"Direct"),"",H273*IF(AND(E273&lt;&gt;"",ISNUMBER(MATCH(E273,Klanten!$B$6:$B$35,0)),ISNUMBER(INDEX(Klanten!$C$6:$C$35,MATCH(E273,Klanten!$B$6:$B$35,0)))),INDEX(Klanten!$C$6:$C$35,MATCH(E273,Klanten!$B$6:$B$35,0)),Start!$C$8))</f>
        <v/>
      </c>
    </row>
    <row r="274" customFormat="false" ht="15" hidden="false" customHeight="false" outlineLevel="0" collapsed="false">
      <c r="B274" s="39"/>
      <c r="C274" s="40" t="str">
        <f aca="false">IF(B274="","",CHOOSE(WEEKDAY(B274,2),"ma","di","wo","do","vr","za","zo"))</f>
        <v/>
      </c>
      <c r="D274" s="40" t="str">
        <f aca="false">IF(B274="","",_xlfn.ISOWEEKNUM(B274))</f>
        <v/>
      </c>
      <c r="E274" s="6"/>
      <c r="F274" s="41"/>
      <c r="G274" s="6"/>
      <c r="H274" s="42"/>
      <c r="I274" s="43" t="str">
        <f aca="false">IF(OR(H274="",G274&lt;&gt;"Direct"),"",H274*IF(AND(E274&lt;&gt;"",ISNUMBER(MATCH(E274,Klanten!$B$6:$B$35,0)),ISNUMBER(INDEX(Klanten!$C$6:$C$35,MATCH(E274,Klanten!$B$6:$B$35,0)))),INDEX(Klanten!$C$6:$C$35,MATCH(E274,Klanten!$B$6:$B$35,0)),Start!$C$8))</f>
        <v/>
      </c>
    </row>
    <row r="275" customFormat="false" ht="15" hidden="false" customHeight="false" outlineLevel="0" collapsed="false">
      <c r="B275" s="39"/>
      <c r="C275" s="40" t="str">
        <f aca="false">IF(B275="","",CHOOSE(WEEKDAY(B275,2),"ma","di","wo","do","vr","za","zo"))</f>
        <v/>
      </c>
      <c r="D275" s="40" t="str">
        <f aca="false">IF(B275="","",_xlfn.ISOWEEKNUM(B275))</f>
        <v/>
      </c>
      <c r="E275" s="6"/>
      <c r="F275" s="41"/>
      <c r="G275" s="6"/>
      <c r="H275" s="42"/>
      <c r="I275" s="43" t="str">
        <f aca="false">IF(OR(H275="",G275&lt;&gt;"Direct"),"",H275*IF(AND(E275&lt;&gt;"",ISNUMBER(MATCH(E275,Klanten!$B$6:$B$35,0)),ISNUMBER(INDEX(Klanten!$C$6:$C$35,MATCH(E275,Klanten!$B$6:$B$35,0)))),INDEX(Klanten!$C$6:$C$35,MATCH(E275,Klanten!$B$6:$B$35,0)),Start!$C$8))</f>
        <v/>
      </c>
    </row>
    <row r="276" customFormat="false" ht="15" hidden="false" customHeight="false" outlineLevel="0" collapsed="false">
      <c r="B276" s="39"/>
      <c r="C276" s="40" t="str">
        <f aca="false">IF(B276="","",CHOOSE(WEEKDAY(B276,2),"ma","di","wo","do","vr","za","zo"))</f>
        <v/>
      </c>
      <c r="D276" s="40" t="str">
        <f aca="false">IF(B276="","",_xlfn.ISOWEEKNUM(B276))</f>
        <v/>
      </c>
      <c r="E276" s="6"/>
      <c r="F276" s="41"/>
      <c r="G276" s="6"/>
      <c r="H276" s="42"/>
      <c r="I276" s="43" t="str">
        <f aca="false">IF(OR(H276="",G276&lt;&gt;"Direct"),"",H276*IF(AND(E276&lt;&gt;"",ISNUMBER(MATCH(E276,Klanten!$B$6:$B$35,0)),ISNUMBER(INDEX(Klanten!$C$6:$C$35,MATCH(E276,Klanten!$B$6:$B$35,0)))),INDEX(Klanten!$C$6:$C$35,MATCH(E276,Klanten!$B$6:$B$35,0)),Start!$C$8))</f>
        <v/>
      </c>
    </row>
    <row r="277" customFormat="false" ht="15" hidden="false" customHeight="false" outlineLevel="0" collapsed="false">
      <c r="B277" s="39"/>
      <c r="C277" s="40" t="str">
        <f aca="false">IF(B277="","",CHOOSE(WEEKDAY(B277,2),"ma","di","wo","do","vr","za","zo"))</f>
        <v/>
      </c>
      <c r="D277" s="40" t="str">
        <f aca="false">IF(B277="","",_xlfn.ISOWEEKNUM(B277))</f>
        <v/>
      </c>
      <c r="E277" s="6"/>
      <c r="F277" s="41"/>
      <c r="G277" s="6"/>
      <c r="H277" s="42"/>
      <c r="I277" s="43" t="str">
        <f aca="false">IF(OR(H277="",G277&lt;&gt;"Direct"),"",H277*IF(AND(E277&lt;&gt;"",ISNUMBER(MATCH(E277,Klanten!$B$6:$B$35,0)),ISNUMBER(INDEX(Klanten!$C$6:$C$35,MATCH(E277,Klanten!$B$6:$B$35,0)))),INDEX(Klanten!$C$6:$C$35,MATCH(E277,Klanten!$B$6:$B$35,0)),Start!$C$8))</f>
        <v/>
      </c>
    </row>
    <row r="278" customFormat="false" ht="15" hidden="false" customHeight="false" outlineLevel="0" collapsed="false">
      <c r="B278" s="39"/>
      <c r="C278" s="40" t="str">
        <f aca="false">IF(B278="","",CHOOSE(WEEKDAY(B278,2),"ma","di","wo","do","vr","za","zo"))</f>
        <v/>
      </c>
      <c r="D278" s="40" t="str">
        <f aca="false">IF(B278="","",_xlfn.ISOWEEKNUM(B278))</f>
        <v/>
      </c>
      <c r="E278" s="6"/>
      <c r="F278" s="41"/>
      <c r="G278" s="6"/>
      <c r="H278" s="42"/>
      <c r="I278" s="43" t="str">
        <f aca="false">IF(OR(H278="",G278&lt;&gt;"Direct"),"",H278*IF(AND(E278&lt;&gt;"",ISNUMBER(MATCH(E278,Klanten!$B$6:$B$35,0)),ISNUMBER(INDEX(Klanten!$C$6:$C$35,MATCH(E278,Klanten!$B$6:$B$35,0)))),INDEX(Klanten!$C$6:$C$35,MATCH(E278,Klanten!$B$6:$B$35,0)),Start!$C$8))</f>
        <v/>
      </c>
    </row>
    <row r="279" customFormat="false" ht="15" hidden="false" customHeight="false" outlineLevel="0" collapsed="false">
      <c r="B279" s="39"/>
      <c r="C279" s="40" t="str">
        <f aca="false">IF(B279="","",CHOOSE(WEEKDAY(B279,2),"ma","di","wo","do","vr","za","zo"))</f>
        <v/>
      </c>
      <c r="D279" s="40" t="str">
        <f aca="false">IF(B279="","",_xlfn.ISOWEEKNUM(B279))</f>
        <v/>
      </c>
      <c r="E279" s="6"/>
      <c r="F279" s="41"/>
      <c r="G279" s="6"/>
      <c r="H279" s="42"/>
      <c r="I279" s="43" t="str">
        <f aca="false">IF(OR(H279="",G279&lt;&gt;"Direct"),"",H279*IF(AND(E279&lt;&gt;"",ISNUMBER(MATCH(E279,Klanten!$B$6:$B$35,0)),ISNUMBER(INDEX(Klanten!$C$6:$C$35,MATCH(E279,Klanten!$B$6:$B$35,0)))),INDEX(Klanten!$C$6:$C$35,MATCH(E279,Klanten!$B$6:$B$35,0)),Start!$C$8))</f>
        <v/>
      </c>
    </row>
    <row r="280" customFormat="false" ht="15" hidden="false" customHeight="false" outlineLevel="0" collapsed="false">
      <c r="B280" s="39"/>
      <c r="C280" s="40" t="str">
        <f aca="false">IF(B280="","",CHOOSE(WEEKDAY(B280,2),"ma","di","wo","do","vr","za","zo"))</f>
        <v/>
      </c>
      <c r="D280" s="40" t="str">
        <f aca="false">IF(B280="","",_xlfn.ISOWEEKNUM(B280))</f>
        <v/>
      </c>
      <c r="E280" s="6"/>
      <c r="F280" s="41"/>
      <c r="G280" s="6"/>
      <c r="H280" s="42"/>
      <c r="I280" s="43" t="str">
        <f aca="false">IF(OR(H280="",G280&lt;&gt;"Direct"),"",H280*IF(AND(E280&lt;&gt;"",ISNUMBER(MATCH(E280,Klanten!$B$6:$B$35,0)),ISNUMBER(INDEX(Klanten!$C$6:$C$35,MATCH(E280,Klanten!$B$6:$B$35,0)))),INDEX(Klanten!$C$6:$C$35,MATCH(E280,Klanten!$B$6:$B$35,0)),Start!$C$8))</f>
        <v/>
      </c>
    </row>
    <row r="281" customFormat="false" ht="15" hidden="false" customHeight="false" outlineLevel="0" collapsed="false">
      <c r="B281" s="39"/>
      <c r="C281" s="40" t="str">
        <f aca="false">IF(B281="","",CHOOSE(WEEKDAY(B281,2),"ma","di","wo","do","vr","za","zo"))</f>
        <v/>
      </c>
      <c r="D281" s="40" t="str">
        <f aca="false">IF(B281="","",_xlfn.ISOWEEKNUM(B281))</f>
        <v/>
      </c>
      <c r="E281" s="6"/>
      <c r="F281" s="41"/>
      <c r="G281" s="6"/>
      <c r="H281" s="42"/>
      <c r="I281" s="43" t="str">
        <f aca="false">IF(OR(H281="",G281&lt;&gt;"Direct"),"",H281*IF(AND(E281&lt;&gt;"",ISNUMBER(MATCH(E281,Klanten!$B$6:$B$35,0)),ISNUMBER(INDEX(Klanten!$C$6:$C$35,MATCH(E281,Klanten!$B$6:$B$35,0)))),INDEX(Klanten!$C$6:$C$35,MATCH(E281,Klanten!$B$6:$B$35,0)),Start!$C$8))</f>
        <v/>
      </c>
    </row>
    <row r="282" customFormat="false" ht="15" hidden="false" customHeight="false" outlineLevel="0" collapsed="false">
      <c r="B282" s="39"/>
      <c r="C282" s="40" t="str">
        <f aca="false">IF(B282="","",CHOOSE(WEEKDAY(B282,2),"ma","di","wo","do","vr","za","zo"))</f>
        <v/>
      </c>
      <c r="D282" s="40" t="str">
        <f aca="false">IF(B282="","",_xlfn.ISOWEEKNUM(B282))</f>
        <v/>
      </c>
      <c r="E282" s="6"/>
      <c r="F282" s="41"/>
      <c r="G282" s="6"/>
      <c r="H282" s="42"/>
      <c r="I282" s="43" t="str">
        <f aca="false">IF(OR(H282="",G282&lt;&gt;"Direct"),"",H282*IF(AND(E282&lt;&gt;"",ISNUMBER(MATCH(E282,Klanten!$B$6:$B$35,0)),ISNUMBER(INDEX(Klanten!$C$6:$C$35,MATCH(E282,Klanten!$B$6:$B$35,0)))),INDEX(Klanten!$C$6:$C$35,MATCH(E282,Klanten!$B$6:$B$35,0)),Start!$C$8))</f>
        <v/>
      </c>
    </row>
    <row r="283" customFormat="false" ht="15" hidden="false" customHeight="false" outlineLevel="0" collapsed="false">
      <c r="B283" s="39"/>
      <c r="C283" s="40" t="str">
        <f aca="false">IF(B283="","",CHOOSE(WEEKDAY(B283,2),"ma","di","wo","do","vr","za","zo"))</f>
        <v/>
      </c>
      <c r="D283" s="40" t="str">
        <f aca="false">IF(B283="","",_xlfn.ISOWEEKNUM(B283))</f>
        <v/>
      </c>
      <c r="E283" s="6"/>
      <c r="F283" s="41"/>
      <c r="G283" s="6"/>
      <c r="H283" s="42"/>
      <c r="I283" s="43" t="str">
        <f aca="false">IF(OR(H283="",G283&lt;&gt;"Direct"),"",H283*IF(AND(E283&lt;&gt;"",ISNUMBER(MATCH(E283,Klanten!$B$6:$B$35,0)),ISNUMBER(INDEX(Klanten!$C$6:$C$35,MATCH(E283,Klanten!$B$6:$B$35,0)))),INDEX(Klanten!$C$6:$C$35,MATCH(E283,Klanten!$B$6:$B$35,0)),Start!$C$8))</f>
        <v/>
      </c>
    </row>
    <row r="284" customFormat="false" ht="15" hidden="false" customHeight="false" outlineLevel="0" collapsed="false">
      <c r="B284" s="39"/>
      <c r="C284" s="40" t="str">
        <f aca="false">IF(B284="","",CHOOSE(WEEKDAY(B284,2),"ma","di","wo","do","vr","za","zo"))</f>
        <v/>
      </c>
      <c r="D284" s="40" t="str">
        <f aca="false">IF(B284="","",_xlfn.ISOWEEKNUM(B284))</f>
        <v/>
      </c>
      <c r="E284" s="6"/>
      <c r="F284" s="41"/>
      <c r="G284" s="6"/>
      <c r="H284" s="42"/>
      <c r="I284" s="43" t="str">
        <f aca="false">IF(OR(H284="",G284&lt;&gt;"Direct"),"",H284*IF(AND(E284&lt;&gt;"",ISNUMBER(MATCH(E284,Klanten!$B$6:$B$35,0)),ISNUMBER(INDEX(Klanten!$C$6:$C$35,MATCH(E284,Klanten!$B$6:$B$35,0)))),INDEX(Klanten!$C$6:$C$35,MATCH(E284,Klanten!$B$6:$B$35,0)),Start!$C$8))</f>
        <v/>
      </c>
    </row>
    <row r="285" customFormat="false" ht="15" hidden="false" customHeight="false" outlineLevel="0" collapsed="false">
      <c r="B285" s="39"/>
      <c r="C285" s="40" t="str">
        <f aca="false">IF(B285="","",CHOOSE(WEEKDAY(B285,2),"ma","di","wo","do","vr","za","zo"))</f>
        <v/>
      </c>
      <c r="D285" s="40" t="str">
        <f aca="false">IF(B285="","",_xlfn.ISOWEEKNUM(B285))</f>
        <v/>
      </c>
      <c r="E285" s="6"/>
      <c r="F285" s="41"/>
      <c r="G285" s="6"/>
      <c r="H285" s="42"/>
      <c r="I285" s="43" t="str">
        <f aca="false">IF(OR(H285="",G285&lt;&gt;"Direct"),"",H285*IF(AND(E285&lt;&gt;"",ISNUMBER(MATCH(E285,Klanten!$B$6:$B$35,0)),ISNUMBER(INDEX(Klanten!$C$6:$C$35,MATCH(E285,Klanten!$B$6:$B$35,0)))),INDEX(Klanten!$C$6:$C$35,MATCH(E285,Klanten!$B$6:$B$35,0)),Start!$C$8))</f>
        <v/>
      </c>
    </row>
    <row r="286" customFormat="false" ht="15" hidden="false" customHeight="false" outlineLevel="0" collapsed="false">
      <c r="B286" s="39"/>
      <c r="C286" s="40" t="str">
        <f aca="false">IF(B286="","",CHOOSE(WEEKDAY(B286,2),"ma","di","wo","do","vr","za","zo"))</f>
        <v/>
      </c>
      <c r="D286" s="40" t="str">
        <f aca="false">IF(B286="","",_xlfn.ISOWEEKNUM(B286))</f>
        <v/>
      </c>
      <c r="E286" s="6"/>
      <c r="F286" s="41"/>
      <c r="G286" s="6"/>
      <c r="H286" s="42"/>
      <c r="I286" s="43" t="str">
        <f aca="false">IF(OR(H286="",G286&lt;&gt;"Direct"),"",H286*IF(AND(E286&lt;&gt;"",ISNUMBER(MATCH(E286,Klanten!$B$6:$B$35,0)),ISNUMBER(INDEX(Klanten!$C$6:$C$35,MATCH(E286,Klanten!$B$6:$B$35,0)))),INDEX(Klanten!$C$6:$C$35,MATCH(E286,Klanten!$B$6:$B$35,0)),Start!$C$8))</f>
        <v/>
      </c>
    </row>
    <row r="287" customFormat="false" ht="15" hidden="false" customHeight="false" outlineLevel="0" collapsed="false">
      <c r="B287" s="39"/>
      <c r="C287" s="40" t="str">
        <f aca="false">IF(B287="","",CHOOSE(WEEKDAY(B287,2),"ma","di","wo","do","vr","za","zo"))</f>
        <v/>
      </c>
      <c r="D287" s="40" t="str">
        <f aca="false">IF(B287="","",_xlfn.ISOWEEKNUM(B287))</f>
        <v/>
      </c>
      <c r="E287" s="6"/>
      <c r="F287" s="41"/>
      <c r="G287" s="6"/>
      <c r="H287" s="42"/>
      <c r="I287" s="43" t="str">
        <f aca="false">IF(OR(H287="",G287&lt;&gt;"Direct"),"",H287*IF(AND(E287&lt;&gt;"",ISNUMBER(MATCH(E287,Klanten!$B$6:$B$35,0)),ISNUMBER(INDEX(Klanten!$C$6:$C$35,MATCH(E287,Klanten!$B$6:$B$35,0)))),INDEX(Klanten!$C$6:$C$35,MATCH(E287,Klanten!$B$6:$B$35,0)),Start!$C$8))</f>
        <v/>
      </c>
    </row>
    <row r="288" customFormat="false" ht="15" hidden="false" customHeight="false" outlineLevel="0" collapsed="false">
      <c r="B288" s="39"/>
      <c r="C288" s="40" t="str">
        <f aca="false">IF(B288="","",CHOOSE(WEEKDAY(B288,2),"ma","di","wo","do","vr","za","zo"))</f>
        <v/>
      </c>
      <c r="D288" s="40" t="str">
        <f aca="false">IF(B288="","",_xlfn.ISOWEEKNUM(B288))</f>
        <v/>
      </c>
      <c r="E288" s="6"/>
      <c r="F288" s="41"/>
      <c r="G288" s="6"/>
      <c r="H288" s="42"/>
      <c r="I288" s="43" t="str">
        <f aca="false">IF(OR(H288="",G288&lt;&gt;"Direct"),"",H288*IF(AND(E288&lt;&gt;"",ISNUMBER(MATCH(E288,Klanten!$B$6:$B$35,0)),ISNUMBER(INDEX(Klanten!$C$6:$C$35,MATCH(E288,Klanten!$B$6:$B$35,0)))),INDEX(Klanten!$C$6:$C$35,MATCH(E288,Klanten!$B$6:$B$35,0)),Start!$C$8))</f>
        <v/>
      </c>
    </row>
    <row r="289" customFormat="false" ht="15" hidden="false" customHeight="false" outlineLevel="0" collapsed="false">
      <c r="B289" s="39"/>
      <c r="C289" s="40" t="str">
        <f aca="false">IF(B289="","",CHOOSE(WEEKDAY(B289,2),"ma","di","wo","do","vr","za","zo"))</f>
        <v/>
      </c>
      <c r="D289" s="40" t="str">
        <f aca="false">IF(B289="","",_xlfn.ISOWEEKNUM(B289))</f>
        <v/>
      </c>
      <c r="E289" s="6"/>
      <c r="F289" s="41"/>
      <c r="G289" s="6"/>
      <c r="H289" s="42"/>
      <c r="I289" s="43" t="str">
        <f aca="false">IF(OR(H289="",G289&lt;&gt;"Direct"),"",H289*IF(AND(E289&lt;&gt;"",ISNUMBER(MATCH(E289,Klanten!$B$6:$B$35,0)),ISNUMBER(INDEX(Klanten!$C$6:$C$35,MATCH(E289,Klanten!$B$6:$B$35,0)))),INDEX(Klanten!$C$6:$C$35,MATCH(E289,Klanten!$B$6:$B$35,0)),Start!$C$8))</f>
        <v/>
      </c>
    </row>
    <row r="290" customFormat="false" ht="15" hidden="false" customHeight="false" outlineLevel="0" collapsed="false">
      <c r="B290" s="39"/>
      <c r="C290" s="40" t="str">
        <f aca="false">IF(B290="","",CHOOSE(WEEKDAY(B290,2),"ma","di","wo","do","vr","za","zo"))</f>
        <v/>
      </c>
      <c r="D290" s="40" t="str">
        <f aca="false">IF(B290="","",_xlfn.ISOWEEKNUM(B290))</f>
        <v/>
      </c>
      <c r="E290" s="6"/>
      <c r="F290" s="41"/>
      <c r="G290" s="6"/>
      <c r="H290" s="42"/>
      <c r="I290" s="43" t="str">
        <f aca="false">IF(OR(H290="",G290&lt;&gt;"Direct"),"",H290*IF(AND(E290&lt;&gt;"",ISNUMBER(MATCH(E290,Klanten!$B$6:$B$35,0)),ISNUMBER(INDEX(Klanten!$C$6:$C$35,MATCH(E290,Klanten!$B$6:$B$35,0)))),INDEX(Klanten!$C$6:$C$35,MATCH(E290,Klanten!$B$6:$B$35,0)),Start!$C$8))</f>
        <v/>
      </c>
    </row>
    <row r="291" customFormat="false" ht="15" hidden="false" customHeight="false" outlineLevel="0" collapsed="false">
      <c r="B291" s="39"/>
      <c r="C291" s="40" t="str">
        <f aca="false">IF(B291="","",CHOOSE(WEEKDAY(B291,2),"ma","di","wo","do","vr","za","zo"))</f>
        <v/>
      </c>
      <c r="D291" s="40" t="str">
        <f aca="false">IF(B291="","",_xlfn.ISOWEEKNUM(B291))</f>
        <v/>
      </c>
      <c r="E291" s="6"/>
      <c r="F291" s="41"/>
      <c r="G291" s="6"/>
      <c r="H291" s="42"/>
      <c r="I291" s="43" t="str">
        <f aca="false">IF(OR(H291="",G291&lt;&gt;"Direct"),"",H291*IF(AND(E291&lt;&gt;"",ISNUMBER(MATCH(E291,Klanten!$B$6:$B$35,0)),ISNUMBER(INDEX(Klanten!$C$6:$C$35,MATCH(E291,Klanten!$B$6:$B$35,0)))),INDEX(Klanten!$C$6:$C$35,MATCH(E291,Klanten!$B$6:$B$35,0)),Start!$C$8))</f>
        <v/>
      </c>
    </row>
    <row r="292" customFormat="false" ht="15" hidden="false" customHeight="false" outlineLevel="0" collapsed="false">
      <c r="B292" s="39"/>
      <c r="C292" s="40" t="str">
        <f aca="false">IF(B292="","",CHOOSE(WEEKDAY(B292,2),"ma","di","wo","do","vr","za","zo"))</f>
        <v/>
      </c>
      <c r="D292" s="40" t="str">
        <f aca="false">IF(B292="","",_xlfn.ISOWEEKNUM(B292))</f>
        <v/>
      </c>
      <c r="E292" s="6"/>
      <c r="F292" s="41"/>
      <c r="G292" s="6"/>
      <c r="H292" s="42"/>
      <c r="I292" s="43" t="str">
        <f aca="false">IF(OR(H292="",G292&lt;&gt;"Direct"),"",H292*IF(AND(E292&lt;&gt;"",ISNUMBER(MATCH(E292,Klanten!$B$6:$B$35,0)),ISNUMBER(INDEX(Klanten!$C$6:$C$35,MATCH(E292,Klanten!$B$6:$B$35,0)))),INDEX(Klanten!$C$6:$C$35,MATCH(E292,Klanten!$B$6:$B$35,0)),Start!$C$8))</f>
        <v/>
      </c>
    </row>
    <row r="293" customFormat="false" ht="15" hidden="false" customHeight="false" outlineLevel="0" collapsed="false">
      <c r="B293" s="39"/>
      <c r="C293" s="40" t="str">
        <f aca="false">IF(B293="","",CHOOSE(WEEKDAY(B293,2),"ma","di","wo","do","vr","za","zo"))</f>
        <v/>
      </c>
      <c r="D293" s="40" t="str">
        <f aca="false">IF(B293="","",_xlfn.ISOWEEKNUM(B293))</f>
        <v/>
      </c>
      <c r="E293" s="6"/>
      <c r="F293" s="41"/>
      <c r="G293" s="6"/>
      <c r="H293" s="42"/>
      <c r="I293" s="43" t="str">
        <f aca="false">IF(OR(H293="",G293&lt;&gt;"Direct"),"",H293*IF(AND(E293&lt;&gt;"",ISNUMBER(MATCH(E293,Klanten!$B$6:$B$35,0)),ISNUMBER(INDEX(Klanten!$C$6:$C$35,MATCH(E293,Klanten!$B$6:$B$35,0)))),INDEX(Klanten!$C$6:$C$35,MATCH(E293,Klanten!$B$6:$B$35,0)),Start!$C$8))</f>
        <v/>
      </c>
    </row>
    <row r="294" customFormat="false" ht="15" hidden="false" customHeight="false" outlineLevel="0" collapsed="false">
      <c r="B294" s="39"/>
      <c r="C294" s="40" t="str">
        <f aca="false">IF(B294="","",CHOOSE(WEEKDAY(B294,2),"ma","di","wo","do","vr","za","zo"))</f>
        <v/>
      </c>
      <c r="D294" s="40" t="str">
        <f aca="false">IF(B294="","",_xlfn.ISOWEEKNUM(B294))</f>
        <v/>
      </c>
      <c r="E294" s="6"/>
      <c r="F294" s="41"/>
      <c r="G294" s="6"/>
      <c r="H294" s="42"/>
      <c r="I294" s="43" t="str">
        <f aca="false">IF(OR(H294="",G294&lt;&gt;"Direct"),"",H294*IF(AND(E294&lt;&gt;"",ISNUMBER(MATCH(E294,Klanten!$B$6:$B$35,0)),ISNUMBER(INDEX(Klanten!$C$6:$C$35,MATCH(E294,Klanten!$B$6:$B$35,0)))),INDEX(Klanten!$C$6:$C$35,MATCH(E294,Klanten!$B$6:$B$35,0)),Start!$C$8))</f>
        <v/>
      </c>
    </row>
    <row r="295" customFormat="false" ht="15" hidden="false" customHeight="false" outlineLevel="0" collapsed="false">
      <c r="B295" s="39"/>
      <c r="C295" s="40" t="str">
        <f aca="false">IF(B295="","",CHOOSE(WEEKDAY(B295,2),"ma","di","wo","do","vr","za","zo"))</f>
        <v/>
      </c>
      <c r="D295" s="40" t="str">
        <f aca="false">IF(B295="","",_xlfn.ISOWEEKNUM(B295))</f>
        <v/>
      </c>
      <c r="E295" s="6"/>
      <c r="F295" s="41"/>
      <c r="G295" s="6"/>
      <c r="H295" s="42"/>
      <c r="I295" s="43" t="str">
        <f aca="false">IF(OR(H295="",G295&lt;&gt;"Direct"),"",H295*IF(AND(E295&lt;&gt;"",ISNUMBER(MATCH(E295,Klanten!$B$6:$B$35,0)),ISNUMBER(INDEX(Klanten!$C$6:$C$35,MATCH(E295,Klanten!$B$6:$B$35,0)))),INDEX(Klanten!$C$6:$C$35,MATCH(E295,Klanten!$B$6:$B$35,0)),Start!$C$8))</f>
        <v/>
      </c>
    </row>
    <row r="296" customFormat="false" ht="15" hidden="false" customHeight="false" outlineLevel="0" collapsed="false">
      <c r="B296" s="39"/>
      <c r="C296" s="40" t="str">
        <f aca="false">IF(B296="","",CHOOSE(WEEKDAY(B296,2),"ma","di","wo","do","vr","za","zo"))</f>
        <v/>
      </c>
      <c r="D296" s="40" t="str">
        <f aca="false">IF(B296="","",_xlfn.ISOWEEKNUM(B296))</f>
        <v/>
      </c>
      <c r="E296" s="6"/>
      <c r="F296" s="41"/>
      <c r="G296" s="6"/>
      <c r="H296" s="42"/>
      <c r="I296" s="43" t="str">
        <f aca="false">IF(OR(H296="",G296&lt;&gt;"Direct"),"",H296*IF(AND(E296&lt;&gt;"",ISNUMBER(MATCH(E296,Klanten!$B$6:$B$35,0)),ISNUMBER(INDEX(Klanten!$C$6:$C$35,MATCH(E296,Klanten!$B$6:$B$35,0)))),INDEX(Klanten!$C$6:$C$35,MATCH(E296,Klanten!$B$6:$B$35,0)),Start!$C$8))</f>
        <v/>
      </c>
    </row>
    <row r="297" customFormat="false" ht="15" hidden="false" customHeight="false" outlineLevel="0" collapsed="false">
      <c r="B297" s="39"/>
      <c r="C297" s="40" t="str">
        <f aca="false">IF(B297="","",CHOOSE(WEEKDAY(B297,2),"ma","di","wo","do","vr","za","zo"))</f>
        <v/>
      </c>
      <c r="D297" s="40" t="str">
        <f aca="false">IF(B297="","",_xlfn.ISOWEEKNUM(B297))</f>
        <v/>
      </c>
      <c r="E297" s="6"/>
      <c r="F297" s="41"/>
      <c r="G297" s="6"/>
      <c r="H297" s="42"/>
      <c r="I297" s="43" t="str">
        <f aca="false">IF(OR(H297="",G297&lt;&gt;"Direct"),"",H297*IF(AND(E297&lt;&gt;"",ISNUMBER(MATCH(E297,Klanten!$B$6:$B$35,0)),ISNUMBER(INDEX(Klanten!$C$6:$C$35,MATCH(E297,Klanten!$B$6:$B$35,0)))),INDEX(Klanten!$C$6:$C$35,MATCH(E297,Klanten!$B$6:$B$35,0)),Start!$C$8))</f>
        <v/>
      </c>
    </row>
    <row r="298" customFormat="false" ht="15" hidden="false" customHeight="false" outlineLevel="0" collapsed="false">
      <c r="B298" s="39"/>
      <c r="C298" s="40" t="str">
        <f aca="false">IF(B298="","",CHOOSE(WEEKDAY(B298,2),"ma","di","wo","do","vr","za","zo"))</f>
        <v/>
      </c>
      <c r="D298" s="40" t="str">
        <f aca="false">IF(B298="","",_xlfn.ISOWEEKNUM(B298))</f>
        <v/>
      </c>
      <c r="E298" s="6"/>
      <c r="F298" s="41"/>
      <c r="G298" s="6"/>
      <c r="H298" s="42"/>
      <c r="I298" s="43" t="str">
        <f aca="false">IF(OR(H298="",G298&lt;&gt;"Direct"),"",H298*IF(AND(E298&lt;&gt;"",ISNUMBER(MATCH(E298,Klanten!$B$6:$B$35,0)),ISNUMBER(INDEX(Klanten!$C$6:$C$35,MATCH(E298,Klanten!$B$6:$B$35,0)))),INDEX(Klanten!$C$6:$C$35,MATCH(E298,Klanten!$B$6:$B$35,0)),Start!$C$8))</f>
        <v/>
      </c>
    </row>
    <row r="299" customFormat="false" ht="15" hidden="false" customHeight="false" outlineLevel="0" collapsed="false">
      <c r="B299" s="39"/>
      <c r="C299" s="40" t="str">
        <f aca="false">IF(B299="","",CHOOSE(WEEKDAY(B299,2),"ma","di","wo","do","vr","za","zo"))</f>
        <v/>
      </c>
      <c r="D299" s="40" t="str">
        <f aca="false">IF(B299="","",_xlfn.ISOWEEKNUM(B299))</f>
        <v/>
      </c>
      <c r="E299" s="6"/>
      <c r="F299" s="41"/>
      <c r="G299" s="6"/>
      <c r="H299" s="42"/>
      <c r="I299" s="43" t="str">
        <f aca="false">IF(OR(H299="",G299&lt;&gt;"Direct"),"",H299*IF(AND(E299&lt;&gt;"",ISNUMBER(MATCH(E299,Klanten!$B$6:$B$35,0)),ISNUMBER(INDEX(Klanten!$C$6:$C$35,MATCH(E299,Klanten!$B$6:$B$35,0)))),INDEX(Klanten!$C$6:$C$35,MATCH(E299,Klanten!$B$6:$B$35,0)),Start!$C$8))</f>
        <v/>
      </c>
    </row>
    <row r="300" customFormat="false" ht="15" hidden="false" customHeight="false" outlineLevel="0" collapsed="false">
      <c r="B300" s="39"/>
      <c r="C300" s="40" t="str">
        <f aca="false">IF(B300="","",CHOOSE(WEEKDAY(B300,2),"ma","di","wo","do","vr","za","zo"))</f>
        <v/>
      </c>
      <c r="D300" s="40" t="str">
        <f aca="false">IF(B300="","",_xlfn.ISOWEEKNUM(B300))</f>
        <v/>
      </c>
      <c r="E300" s="6"/>
      <c r="F300" s="41"/>
      <c r="G300" s="6"/>
      <c r="H300" s="42"/>
      <c r="I300" s="43" t="str">
        <f aca="false">IF(OR(H300="",G300&lt;&gt;"Direct"),"",H300*IF(AND(E300&lt;&gt;"",ISNUMBER(MATCH(E300,Klanten!$B$6:$B$35,0)),ISNUMBER(INDEX(Klanten!$C$6:$C$35,MATCH(E300,Klanten!$B$6:$B$35,0)))),INDEX(Klanten!$C$6:$C$35,MATCH(E300,Klanten!$B$6:$B$35,0)),Start!$C$8))</f>
        <v/>
      </c>
    </row>
    <row r="301" customFormat="false" ht="15" hidden="false" customHeight="false" outlineLevel="0" collapsed="false">
      <c r="B301" s="39"/>
      <c r="C301" s="40" t="str">
        <f aca="false">IF(B301="","",CHOOSE(WEEKDAY(B301,2),"ma","di","wo","do","vr","za","zo"))</f>
        <v/>
      </c>
      <c r="D301" s="40" t="str">
        <f aca="false">IF(B301="","",_xlfn.ISOWEEKNUM(B301))</f>
        <v/>
      </c>
      <c r="E301" s="6"/>
      <c r="F301" s="41"/>
      <c r="G301" s="6"/>
      <c r="H301" s="42"/>
      <c r="I301" s="43" t="str">
        <f aca="false">IF(OR(H301="",G301&lt;&gt;"Direct"),"",H301*IF(AND(E301&lt;&gt;"",ISNUMBER(MATCH(E301,Klanten!$B$6:$B$35,0)),ISNUMBER(INDEX(Klanten!$C$6:$C$35,MATCH(E301,Klanten!$B$6:$B$35,0)))),INDEX(Klanten!$C$6:$C$35,MATCH(E301,Klanten!$B$6:$B$35,0)),Start!$C$8))</f>
        <v/>
      </c>
    </row>
    <row r="302" customFormat="false" ht="15" hidden="false" customHeight="false" outlineLevel="0" collapsed="false">
      <c r="B302" s="39"/>
      <c r="C302" s="40" t="str">
        <f aca="false">IF(B302="","",CHOOSE(WEEKDAY(B302,2),"ma","di","wo","do","vr","za","zo"))</f>
        <v/>
      </c>
      <c r="D302" s="40" t="str">
        <f aca="false">IF(B302="","",_xlfn.ISOWEEKNUM(B302))</f>
        <v/>
      </c>
      <c r="E302" s="6"/>
      <c r="F302" s="41"/>
      <c r="G302" s="6"/>
      <c r="H302" s="42"/>
      <c r="I302" s="43" t="str">
        <f aca="false">IF(OR(H302="",G302&lt;&gt;"Direct"),"",H302*IF(AND(E302&lt;&gt;"",ISNUMBER(MATCH(E302,Klanten!$B$6:$B$35,0)),ISNUMBER(INDEX(Klanten!$C$6:$C$35,MATCH(E302,Klanten!$B$6:$B$35,0)))),INDEX(Klanten!$C$6:$C$35,MATCH(E302,Klanten!$B$6:$B$35,0)),Start!$C$8))</f>
        <v/>
      </c>
    </row>
    <row r="303" customFormat="false" ht="15" hidden="false" customHeight="false" outlineLevel="0" collapsed="false">
      <c r="B303" s="39"/>
      <c r="C303" s="40" t="str">
        <f aca="false">IF(B303="","",CHOOSE(WEEKDAY(B303,2),"ma","di","wo","do","vr","za","zo"))</f>
        <v/>
      </c>
      <c r="D303" s="40" t="str">
        <f aca="false">IF(B303="","",_xlfn.ISOWEEKNUM(B303))</f>
        <v/>
      </c>
      <c r="E303" s="6"/>
      <c r="F303" s="41"/>
      <c r="G303" s="6"/>
      <c r="H303" s="42"/>
      <c r="I303" s="43" t="str">
        <f aca="false">IF(OR(H303="",G303&lt;&gt;"Direct"),"",H303*IF(AND(E303&lt;&gt;"",ISNUMBER(MATCH(E303,Klanten!$B$6:$B$35,0)),ISNUMBER(INDEX(Klanten!$C$6:$C$35,MATCH(E303,Klanten!$B$6:$B$35,0)))),INDEX(Klanten!$C$6:$C$35,MATCH(E303,Klanten!$B$6:$B$35,0)),Start!$C$8))</f>
        <v/>
      </c>
    </row>
    <row r="304" customFormat="false" ht="15" hidden="false" customHeight="false" outlineLevel="0" collapsed="false">
      <c r="B304" s="39"/>
      <c r="C304" s="40" t="str">
        <f aca="false">IF(B304="","",CHOOSE(WEEKDAY(B304,2),"ma","di","wo","do","vr","za","zo"))</f>
        <v/>
      </c>
      <c r="D304" s="40" t="str">
        <f aca="false">IF(B304="","",_xlfn.ISOWEEKNUM(B304))</f>
        <v/>
      </c>
      <c r="E304" s="6"/>
      <c r="F304" s="41"/>
      <c r="G304" s="6"/>
      <c r="H304" s="42"/>
      <c r="I304" s="43" t="str">
        <f aca="false">IF(OR(H304="",G304&lt;&gt;"Direct"),"",H304*IF(AND(E304&lt;&gt;"",ISNUMBER(MATCH(E304,Klanten!$B$6:$B$35,0)),ISNUMBER(INDEX(Klanten!$C$6:$C$35,MATCH(E304,Klanten!$B$6:$B$35,0)))),INDEX(Klanten!$C$6:$C$35,MATCH(E304,Klanten!$B$6:$B$35,0)),Start!$C$8))</f>
        <v/>
      </c>
    </row>
    <row r="305" customFormat="false" ht="15" hidden="false" customHeight="false" outlineLevel="0" collapsed="false">
      <c r="B305" s="39"/>
      <c r="C305" s="40" t="str">
        <f aca="false">IF(B305="","",CHOOSE(WEEKDAY(B305,2),"ma","di","wo","do","vr","za","zo"))</f>
        <v/>
      </c>
      <c r="D305" s="40" t="str">
        <f aca="false">IF(B305="","",_xlfn.ISOWEEKNUM(B305))</f>
        <v/>
      </c>
      <c r="E305" s="6"/>
      <c r="F305" s="41"/>
      <c r="G305" s="6"/>
      <c r="H305" s="42"/>
      <c r="I305" s="43" t="str">
        <f aca="false">IF(OR(H305="",G305&lt;&gt;"Direct"),"",H305*IF(AND(E305&lt;&gt;"",ISNUMBER(MATCH(E305,Klanten!$B$6:$B$35,0)),ISNUMBER(INDEX(Klanten!$C$6:$C$35,MATCH(E305,Klanten!$B$6:$B$35,0)))),INDEX(Klanten!$C$6:$C$35,MATCH(E305,Klanten!$B$6:$B$35,0)),Start!$C$8))</f>
        <v/>
      </c>
    </row>
    <row r="306" customFormat="false" ht="15" hidden="false" customHeight="false" outlineLevel="0" collapsed="false">
      <c r="B306" s="39"/>
      <c r="C306" s="40" t="str">
        <f aca="false">IF(B306="","",CHOOSE(WEEKDAY(B306,2),"ma","di","wo","do","vr","za","zo"))</f>
        <v/>
      </c>
      <c r="D306" s="40" t="str">
        <f aca="false">IF(B306="","",_xlfn.ISOWEEKNUM(B306))</f>
        <v/>
      </c>
      <c r="E306" s="6"/>
      <c r="F306" s="41"/>
      <c r="G306" s="6"/>
      <c r="H306" s="42"/>
      <c r="I306" s="43" t="str">
        <f aca="false">IF(OR(H306="",G306&lt;&gt;"Direct"),"",H306*IF(AND(E306&lt;&gt;"",ISNUMBER(MATCH(E306,Klanten!$B$6:$B$35,0)),ISNUMBER(INDEX(Klanten!$C$6:$C$35,MATCH(E306,Klanten!$B$6:$B$35,0)))),INDEX(Klanten!$C$6:$C$35,MATCH(E306,Klanten!$B$6:$B$35,0)),Start!$C$8))</f>
        <v/>
      </c>
    </row>
    <row r="307" customFormat="false" ht="15" hidden="false" customHeight="false" outlineLevel="0" collapsed="false">
      <c r="B307" s="39"/>
      <c r="C307" s="40" t="str">
        <f aca="false">IF(B307="","",CHOOSE(WEEKDAY(B307,2),"ma","di","wo","do","vr","za","zo"))</f>
        <v/>
      </c>
      <c r="D307" s="40" t="str">
        <f aca="false">IF(B307="","",_xlfn.ISOWEEKNUM(B307))</f>
        <v/>
      </c>
      <c r="E307" s="6"/>
      <c r="F307" s="41"/>
      <c r="G307" s="6"/>
      <c r="H307" s="42"/>
      <c r="I307" s="43" t="str">
        <f aca="false">IF(OR(H307="",G307&lt;&gt;"Direct"),"",H307*IF(AND(E307&lt;&gt;"",ISNUMBER(MATCH(E307,Klanten!$B$6:$B$35,0)),ISNUMBER(INDEX(Klanten!$C$6:$C$35,MATCH(E307,Klanten!$B$6:$B$35,0)))),INDEX(Klanten!$C$6:$C$35,MATCH(E307,Klanten!$B$6:$B$35,0)),Start!$C$8))</f>
        <v/>
      </c>
    </row>
    <row r="308" customFormat="false" ht="15" hidden="false" customHeight="false" outlineLevel="0" collapsed="false">
      <c r="B308" s="39"/>
      <c r="C308" s="40" t="str">
        <f aca="false">IF(B308="","",CHOOSE(WEEKDAY(B308,2),"ma","di","wo","do","vr","za","zo"))</f>
        <v/>
      </c>
      <c r="D308" s="40" t="str">
        <f aca="false">IF(B308="","",_xlfn.ISOWEEKNUM(B308))</f>
        <v/>
      </c>
      <c r="E308" s="6"/>
      <c r="F308" s="41"/>
      <c r="G308" s="6"/>
      <c r="H308" s="42"/>
      <c r="I308" s="43" t="str">
        <f aca="false">IF(OR(H308="",G308&lt;&gt;"Direct"),"",H308*IF(AND(E308&lt;&gt;"",ISNUMBER(MATCH(E308,Klanten!$B$6:$B$35,0)),ISNUMBER(INDEX(Klanten!$C$6:$C$35,MATCH(E308,Klanten!$B$6:$B$35,0)))),INDEX(Klanten!$C$6:$C$35,MATCH(E308,Klanten!$B$6:$B$35,0)),Start!$C$8))</f>
        <v/>
      </c>
    </row>
    <row r="309" customFormat="false" ht="15" hidden="false" customHeight="false" outlineLevel="0" collapsed="false">
      <c r="B309" s="39"/>
      <c r="C309" s="40" t="str">
        <f aca="false">IF(B309="","",CHOOSE(WEEKDAY(B309,2),"ma","di","wo","do","vr","za","zo"))</f>
        <v/>
      </c>
      <c r="D309" s="40" t="str">
        <f aca="false">IF(B309="","",_xlfn.ISOWEEKNUM(B309))</f>
        <v/>
      </c>
      <c r="E309" s="6"/>
      <c r="F309" s="41"/>
      <c r="G309" s="6"/>
      <c r="H309" s="42"/>
      <c r="I309" s="43" t="str">
        <f aca="false">IF(OR(H309="",G309&lt;&gt;"Direct"),"",H309*IF(AND(E309&lt;&gt;"",ISNUMBER(MATCH(E309,Klanten!$B$6:$B$35,0)),ISNUMBER(INDEX(Klanten!$C$6:$C$35,MATCH(E309,Klanten!$B$6:$B$35,0)))),INDEX(Klanten!$C$6:$C$35,MATCH(E309,Klanten!$B$6:$B$35,0)),Start!$C$8))</f>
        <v/>
      </c>
    </row>
    <row r="310" customFormat="false" ht="15" hidden="false" customHeight="false" outlineLevel="0" collapsed="false">
      <c r="B310" s="39"/>
      <c r="C310" s="40" t="str">
        <f aca="false">IF(B310="","",CHOOSE(WEEKDAY(B310,2),"ma","di","wo","do","vr","za","zo"))</f>
        <v/>
      </c>
      <c r="D310" s="40" t="str">
        <f aca="false">IF(B310="","",_xlfn.ISOWEEKNUM(B310))</f>
        <v/>
      </c>
      <c r="E310" s="6"/>
      <c r="F310" s="41"/>
      <c r="G310" s="6"/>
      <c r="H310" s="42"/>
      <c r="I310" s="43" t="str">
        <f aca="false">IF(OR(H310="",G310&lt;&gt;"Direct"),"",H310*IF(AND(E310&lt;&gt;"",ISNUMBER(MATCH(E310,Klanten!$B$6:$B$35,0)),ISNUMBER(INDEX(Klanten!$C$6:$C$35,MATCH(E310,Klanten!$B$6:$B$35,0)))),INDEX(Klanten!$C$6:$C$35,MATCH(E310,Klanten!$B$6:$B$35,0)),Start!$C$8))</f>
        <v/>
      </c>
    </row>
    <row r="311" customFormat="false" ht="15" hidden="false" customHeight="false" outlineLevel="0" collapsed="false">
      <c r="B311" s="39"/>
      <c r="C311" s="40" t="str">
        <f aca="false">IF(B311="","",CHOOSE(WEEKDAY(B311,2),"ma","di","wo","do","vr","za","zo"))</f>
        <v/>
      </c>
      <c r="D311" s="40" t="str">
        <f aca="false">IF(B311="","",_xlfn.ISOWEEKNUM(B311))</f>
        <v/>
      </c>
      <c r="E311" s="6"/>
      <c r="F311" s="41"/>
      <c r="G311" s="6"/>
      <c r="H311" s="42"/>
      <c r="I311" s="43" t="str">
        <f aca="false">IF(OR(H311="",G311&lt;&gt;"Direct"),"",H311*IF(AND(E311&lt;&gt;"",ISNUMBER(MATCH(E311,Klanten!$B$6:$B$35,0)),ISNUMBER(INDEX(Klanten!$C$6:$C$35,MATCH(E311,Klanten!$B$6:$B$35,0)))),INDEX(Klanten!$C$6:$C$35,MATCH(E311,Klanten!$B$6:$B$35,0)),Start!$C$8))</f>
        <v/>
      </c>
    </row>
    <row r="312" customFormat="false" ht="15" hidden="false" customHeight="false" outlineLevel="0" collapsed="false">
      <c r="B312" s="39"/>
      <c r="C312" s="40" t="str">
        <f aca="false">IF(B312="","",CHOOSE(WEEKDAY(B312,2),"ma","di","wo","do","vr","za","zo"))</f>
        <v/>
      </c>
      <c r="D312" s="40" t="str">
        <f aca="false">IF(B312="","",_xlfn.ISOWEEKNUM(B312))</f>
        <v/>
      </c>
      <c r="E312" s="6"/>
      <c r="F312" s="41"/>
      <c r="G312" s="6"/>
      <c r="H312" s="42"/>
      <c r="I312" s="43" t="str">
        <f aca="false">IF(OR(H312="",G312&lt;&gt;"Direct"),"",H312*IF(AND(E312&lt;&gt;"",ISNUMBER(MATCH(E312,Klanten!$B$6:$B$35,0)),ISNUMBER(INDEX(Klanten!$C$6:$C$35,MATCH(E312,Klanten!$B$6:$B$35,0)))),INDEX(Klanten!$C$6:$C$35,MATCH(E312,Klanten!$B$6:$B$35,0)),Start!$C$8))</f>
        <v/>
      </c>
    </row>
    <row r="313" customFormat="false" ht="15" hidden="false" customHeight="false" outlineLevel="0" collapsed="false">
      <c r="B313" s="39"/>
      <c r="C313" s="40" t="str">
        <f aca="false">IF(B313="","",CHOOSE(WEEKDAY(B313,2),"ma","di","wo","do","vr","za","zo"))</f>
        <v/>
      </c>
      <c r="D313" s="40" t="str">
        <f aca="false">IF(B313="","",_xlfn.ISOWEEKNUM(B313))</f>
        <v/>
      </c>
      <c r="E313" s="6"/>
      <c r="F313" s="41"/>
      <c r="G313" s="6"/>
      <c r="H313" s="42"/>
      <c r="I313" s="43" t="str">
        <f aca="false">IF(OR(H313="",G313&lt;&gt;"Direct"),"",H313*IF(AND(E313&lt;&gt;"",ISNUMBER(MATCH(E313,Klanten!$B$6:$B$35,0)),ISNUMBER(INDEX(Klanten!$C$6:$C$35,MATCH(E313,Klanten!$B$6:$B$35,0)))),INDEX(Klanten!$C$6:$C$35,MATCH(E313,Klanten!$B$6:$B$35,0)),Start!$C$8))</f>
        <v/>
      </c>
    </row>
    <row r="314" customFormat="false" ht="15" hidden="false" customHeight="false" outlineLevel="0" collapsed="false">
      <c r="B314" s="39"/>
      <c r="C314" s="40" t="str">
        <f aca="false">IF(B314="","",CHOOSE(WEEKDAY(B314,2),"ma","di","wo","do","vr","za","zo"))</f>
        <v/>
      </c>
      <c r="D314" s="40" t="str">
        <f aca="false">IF(B314="","",_xlfn.ISOWEEKNUM(B314))</f>
        <v/>
      </c>
      <c r="E314" s="6"/>
      <c r="F314" s="41"/>
      <c r="G314" s="6"/>
      <c r="H314" s="42"/>
      <c r="I314" s="43" t="str">
        <f aca="false">IF(OR(H314="",G314&lt;&gt;"Direct"),"",H314*IF(AND(E314&lt;&gt;"",ISNUMBER(MATCH(E314,Klanten!$B$6:$B$35,0)),ISNUMBER(INDEX(Klanten!$C$6:$C$35,MATCH(E314,Klanten!$B$6:$B$35,0)))),INDEX(Klanten!$C$6:$C$35,MATCH(E314,Klanten!$B$6:$B$35,0)),Start!$C$8))</f>
        <v/>
      </c>
    </row>
    <row r="315" customFormat="false" ht="15" hidden="false" customHeight="false" outlineLevel="0" collapsed="false">
      <c r="B315" s="39"/>
      <c r="C315" s="40" t="str">
        <f aca="false">IF(B315="","",CHOOSE(WEEKDAY(B315,2),"ma","di","wo","do","vr","za","zo"))</f>
        <v/>
      </c>
      <c r="D315" s="40" t="str">
        <f aca="false">IF(B315="","",_xlfn.ISOWEEKNUM(B315))</f>
        <v/>
      </c>
      <c r="E315" s="6"/>
      <c r="F315" s="41"/>
      <c r="G315" s="6"/>
      <c r="H315" s="42"/>
      <c r="I315" s="43" t="str">
        <f aca="false">IF(OR(H315="",G315&lt;&gt;"Direct"),"",H315*IF(AND(E315&lt;&gt;"",ISNUMBER(MATCH(E315,Klanten!$B$6:$B$35,0)),ISNUMBER(INDEX(Klanten!$C$6:$C$35,MATCH(E315,Klanten!$B$6:$B$35,0)))),INDEX(Klanten!$C$6:$C$35,MATCH(E315,Klanten!$B$6:$B$35,0)),Start!$C$8))</f>
        <v/>
      </c>
    </row>
    <row r="316" customFormat="false" ht="15" hidden="false" customHeight="false" outlineLevel="0" collapsed="false">
      <c r="B316" s="39"/>
      <c r="C316" s="40" t="str">
        <f aca="false">IF(B316="","",CHOOSE(WEEKDAY(B316,2),"ma","di","wo","do","vr","za","zo"))</f>
        <v/>
      </c>
      <c r="D316" s="40" t="str">
        <f aca="false">IF(B316="","",_xlfn.ISOWEEKNUM(B316))</f>
        <v/>
      </c>
      <c r="E316" s="6"/>
      <c r="F316" s="41"/>
      <c r="G316" s="6"/>
      <c r="H316" s="42"/>
      <c r="I316" s="43" t="str">
        <f aca="false">IF(OR(H316="",G316&lt;&gt;"Direct"),"",H316*IF(AND(E316&lt;&gt;"",ISNUMBER(MATCH(E316,Klanten!$B$6:$B$35,0)),ISNUMBER(INDEX(Klanten!$C$6:$C$35,MATCH(E316,Klanten!$B$6:$B$35,0)))),INDEX(Klanten!$C$6:$C$35,MATCH(E316,Klanten!$B$6:$B$35,0)),Start!$C$8))</f>
        <v/>
      </c>
    </row>
    <row r="317" customFormat="false" ht="15" hidden="false" customHeight="false" outlineLevel="0" collapsed="false">
      <c r="B317" s="39"/>
      <c r="C317" s="40" t="str">
        <f aca="false">IF(B317="","",CHOOSE(WEEKDAY(B317,2),"ma","di","wo","do","vr","za","zo"))</f>
        <v/>
      </c>
      <c r="D317" s="40" t="str">
        <f aca="false">IF(B317="","",_xlfn.ISOWEEKNUM(B317))</f>
        <v/>
      </c>
      <c r="E317" s="6"/>
      <c r="F317" s="41"/>
      <c r="G317" s="6"/>
      <c r="H317" s="42"/>
      <c r="I317" s="43" t="str">
        <f aca="false">IF(OR(H317="",G317&lt;&gt;"Direct"),"",H317*IF(AND(E317&lt;&gt;"",ISNUMBER(MATCH(E317,Klanten!$B$6:$B$35,0)),ISNUMBER(INDEX(Klanten!$C$6:$C$35,MATCH(E317,Klanten!$B$6:$B$35,0)))),INDEX(Klanten!$C$6:$C$35,MATCH(E317,Klanten!$B$6:$B$35,0)),Start!$C$8))</f>
        <v/>
      </c>
    </row>
    <row r="318" customFormat="false" ht="15" hidden="false" customHeight="false" outlineLevel="0" collapsed="false">
      <c r="B318" s="39"/>
      <c r="C318" s="40" t="str">
        <f aca="false">IF(B318="","",CHOOSE(WEEKDAY(B318,2),"ma","di","wo","do","vr","za","zo"))</f>
        <v/>
      </c>
      <c r="D318" s="40" t="str">
        <f aca="false">IF(B318="","",_xlfn.ISOWEEKNUM(B318))</f>
        <v/>
      </c>
      <c r="E318" s="6"/>
      <c r="F318" s="41"/>
      <c r="G318" s="6"/>
      <c r="H318" s="42"/>
      <c r="I318" s="43" t="str">
        <f aca="false">IF(OR(H318="",G318&lt;&gt;"Direct"),"",H318*IF(AND(E318&lt;&gt;"",ISNUMBER(MATCH(E318,Klanten!$B$6:$B$35,0)),ISNUMBER(INDEX(Klanten!$C$6:$C$35,MATCH(E318,Klanten!$B$6:$B$35,0)))),INDEX(Klanten!$C$6:$C$35,MATCH(E318,Klanten!$B$6:$B$35,0)),Start!$C$8))</f>
        <v/>
      </c>
    </row>
    <row r="319" customFormat="false" ht="15" hidden="false" customHeight="false" outlineLevel="0" collapsed="false">
      <c r="B319" s="39"/>
      <c r="C319" s="40" t="str">
        <f aca="false">IF(B319="","",CHOOSE(WEEKDAY(B319,2),"ma","di","wo","do","vr","za","zo"))</f>
        <v/>
      </c>
      <c r="D319" s="40" t="str">
        <f aca="false">IF(B319="","",_xlfn.ISOWEEKNUM(B319))</f>
        <v/>
      </c>
      <c r="E319" s="6"/>
      <c r="F319" s="41"/>
      <c r="G319" s="6"/>
      <c r="H319" s="42"/>
      <c r="I319" s="43" t="str">
        <f aca="false">IF(OR(H319="",G319&lt;&gt;"Direct"),"",H319*IF(AND(E319&lt;&gt;"",ISNUMBER(MATCH(E319,Klanten!$B$6:$B$35,0)),ISNUMBER(INDEX(Klanten!$C$6:$C$35,MATCH(E319,Klanten!$B$6:$B$35,0)))),INDEX(Klanten!$C$6:$C$35,MATCH(E319,Klanten!$B$6:$B$35,0)),Start!$C$8))</f>
        <v/>
      </c>
    </row>
    <row r="320" customFormat="false" ht="15" hidden="false" customHeight="false" outlineLevel="0" collapsed="false">
      <c r="B320" s="39"/>
      <c r="C320" s="40" t="str">
        <f aca="false">IF(B320="","",CHOOSE(WEEKDAY(B320,2),"ma","di","wo","do","vr","za","zo"))</f>
        <v/>
      </c>
      <c r="D320" s="40" t="str">
        <f aca="false">IF(B320="","",_xlfn.ISOWEEKNUM(B320))</f>
        <v/>
      </c>
      <c r="E320" s="6"/>
      <c r="F320" s="41"/>
      <c r="G320" s="6"/>
      <c r="H320" s="42"/>
      <c r="I320" s="43" t="str">
        <f aca="false">IF(OR(H320="",G320&lt;&gt;"Direct"),"",H320*IF(AND(E320&lt;&gt;"",ISNUMBER(MATCH(E320,Klanten!$B$6:$B$35,0)),ISNUMBER(INDEX(Klanten!$C$6:$C$35,MATCH(E320,Klanten!$B$6:$B$35,0)))),INDEX(Klanten!$C$6:$C$35,MATCH(E320,Klanten!$B$6:$B$35,0)),Start!$C$8))</f>
        <v/>
      </c>
    </row>
    <row r="321" customFormat="false" ht="15" hidden="false" customHeight="false" outlineLevel="0" collapsed="false">
      <c r="B321" s="39"/>
      <c r="C321" s="40" t="str">
        <f aca="false">IF(B321="","",CHOOSE(WEEKDAY(B321,2),"ma","di","wo","do","vr","za","zo"))</f>
        <v/>
      </c>
      <c r="D321" s="40" t="str">
        <f aca="false">IF(B321="","",_xlfn.ISOWEEKNUM(B321))</f>
        <v/>
      </c>
      <c r="E321" s="6"/>
      <c r="F321" s="41"/>
      <c r="G321" s="6"/>
      <c r="H321" s="42"/>
      <c r="I321" s="43" t="str">
        <f aca="false">IF(OR(H321="",G321&lt;&gt;"Direct"),"",H321*IF(AND(E321&lt;&gt;"",ISNUMBER(MATCH(E321,Klanten!$B$6:$B$35,0)),ISNUMBER(INDEX(Klanten!$C$6:$C$35,MATCH(E321,Klanten!$B$6:$B$35,0)))),INDEX(Klanten!$C$6:$C$35,MATCH(E321,Klanten!$B$6:$B$35,0)),Start!$C$8))</f>
        <v/>
      </c>
    </row>
    <row r="322" customFormat="false" ht="15" hidden="false" customHeight="false" outlineLevel="0" collapsed="false">
      <c r="B322" s="39"/>
      <c r="C322" s="40" t="str">
        <f aca="false">IF(B322="","",CHOOSE(WEEKDAY(B322,2),"ma","di","wo","do","vr","za","zo"))</f>
        <v/>
      </c>
      <c r="D322" s="40" t="str">
        <f aca="false">IF(B322="","",_xlfn.ISOWEEKNUM(B322))</f>
        <v/>
      </c>
      <c r="E322" s="6"/>
      <c r="F322" s="41"/>
      <c r="G322" s="6"/>
      <c r="H322" s="42"/>
      <c r="I322" s="43" t="str">
        <f aca="false">IF(OR(H322="",G322&lt;&gt;"Direct"),"",H322*IF(AND(E322&lt;&gt;"",ISNUMBER(MATCH(E322,Klanten!$B$6:$B$35,0)),ISNUMBER(INDEX(Klanten!$C$6:$C$35,MATCH(E322,Klanten!$B$6:$B$35,0)))),INDEX(Klanten!$C$6:$C$35,MATCH(E322,Klanten!$B$6:$B$35,0)),Start!$C$8))</f>
        <v/>
      </c>
    </row>
    <row r="323" customFormat="false" ht="15" hidden="false" customHeight="false" outlineLevel="0" collapsed="false">
      <c r="B323" s="39"/>
      <c r="C323" s="40" t="str">
        <f aca="false">IF(B323="","",CHOOSE(WEEKDAY(B323,2),"ma","di","wo","do","vr","za","zo"))</f>
        <v/>
      </c>
      <c r="D323" s="40" t="str">
        <f aca="false">IF(B323="","",_xlfn.ISOWEEKNUM(B323))</f>
        <v/>
      </c>
      <c r="E323" s="6"/>
      <c r="F323" s="41"/>
      <c r="G323" s="6"/>
      <c r="H323" s="42"/>
      <c r="I323" s="43" t="str">
        <f aca="false">IF(OR(H323="",G323&lt;&gt;"Direct"),"",H323*IF(AND(E323&lt;&gt;"",ISNUMBER(MATCH(E323,Klanten!$B$6:$B$35,0)),ISNUMBER(INDEX(Klanten!$C$6:$C$35,MATCH(E323,Klanten!$B$6:$B$35,0)))),INDEX(Klanten!$C$6:$C$35,MATCH(E323,Klanten!$B$6:$B$35,0)),Start!$C$8))</f>
        <v/>
      </c>
    </row>
    <row r="324" customFormat="false" ht="15" hidden="false" customHeight="false" outlineLevel="0" collapsed="false">
      <c r="B324" s="39"/>
      <c r="C324" s="40" t="str">
        <f aca="false">IF(B324="","",CHOOSE(WEEKDAY(B324,2),"ma","di","wo","do","vr","za","zo"))</f>
        <v/>
      </c>
      <c r="D324" s="40" t="str">
        <f aca="false">IF(B324="","",_xlfn.ISOWEEKNUM(B324))</f>
        <v/>
      </c>
      <c r="E324" s="6"/>
      <c r="F324" s="41"/>
      <c r="G324" s="6"/>
      <c r="H324" s="42"/>
      <c r="I324" s="43" t="str">
        <f aca="false">IF(OR(H324="",G324&lt;&gt;"Direct"),"",H324*IF(AND(E324&lt;&gt;"",ISNUMBER(MATCH(E324,Klanten!$B$6:$B$35,0)),ISNUMBER(INDEX(Klanten!$C$6:$C$35,MATCH(E324,Klanten!$B$6:$B$35,0)))),INDEX(Klanten!$C$6:$C$35,MATCH(E324,Klanten!$B$6:$B$35,0)),Start!$C$8))</f>
        <v/>
      </c>
    </row>
    <row r="325" customFormat="false" ht="15" hidden="false" customHeight="false" outlineLevel="0" collapsed="false">
      <c r="B325" s="39"/>
      <c r="C325" s="40" t="str">
        <f aca="false">IF(B325="","",CHOOSE(WEEKDAY(B325,2),"ma","di","wo","do","vr","za","zo"))</f>
        <v/>
      </c>
      <c r="D325" s="40" t="str">
        <f aca="false">IF(B325="","",_xlfn.ISOWEEKNUM(B325))</f>
        <v/>
      </c>
      <c r="E325" s="6"/>
      <c r="F325" s="41"/>
      <c r="G325" s="6"/>
      <c r="H325" s="42"/>
      <c r="I325" s="43" t="str">
        <f aca="false">IF(OR(H325="",G325&lt;&gt;"Direct"),"",H325*IF(AND(E325&lt;&gt;"",ISNUMBER(MATCH(E325,Klanten!$B$6:$B$35,0)),ISNUMBER(INDEX(Klanten!$C$6:$C$35,MATCH(E325,Klanten!$B$6:$B$35,0)))),INDEX(Klanten!$C$6:$C$35,MATCH(E325,Klanten!$B$6:$B$35,0)),Start!$C$8))</f>
        <v/>
      </c>
    </row>
    <row r="326" customFormat="false" ht="15" hidden="false" customHeight="false" outlineLevel="0" collapsed="false">
      <c r="B326" s="39"/>
      <c r="C326" s="40" t="str">
        <f aca="false">IF(B326="","",CHOOSE(WEEKDAY(B326,2),"ma","di","wo","do","vr","za","zo"))</f>
        <v/>
      </c>
      <c r="D326" s="40" t="str">
        <f aca="false">IF(B326="","",_xlfn.ISOWEEKNUM(B326))</f>
        <v/>
      </c>
      <c r="E326" s="6"/>
      <c r="F326" s="41"/>
      <c r="G326" s="6"/>
      <c r="H326" s="42"/>
      <c r="I326" s="43" t="str">
        <f aca="false">IF(OR(H326="",G326&lt;&gt;"Direct"),"",H326*IF(AND(E326&lt;&gt;"",ISNUMBER(MATCH(E326,Klanten!$B$6:$B$35,0)),ISNUMBER(INDEX(Klanten!$C$6:$C$35,MATCH(E326,Klanten!$B$6:$B$35,0)))),INDEX(Klanten!$C$6:$C$35,MATCH(E326,Klanten!$B$6:$B$35,0)),Start!$C$8))</f>
        <v/>
      </c>
    </row>
    <row r="327" customFormat="false" ht="15" hidden="false" customHeight="false" outlineLevel="0" collapsed="false">
      <c r="B327" s="39"/>
      <c r="C327" s="40" t="str">
        <f aca="false">IF(B327="","",CHOOSE(WEEKDAY(B327,2),"ma","di","wo","do","vr","za","zo"))</f>
        <v/>
      </c>
      <c r="D327" s="40" t="str">
        <f aca="false">IF(B327="","",_xlfn.ISOWEEKNUM(B327))</f>
        <v/>
      </c>
      <c r="E327" s="6"/>
      <c r="F327" s="41"/>
      <c r="G327" s="6"/>
      <c r="H327" s="42"/>
      <c r="I327" s="43" t="str">
        <f aca="false">IF(OR(H327="",G327&lt;&gt;"Direct"),"",H327*IF(AND(E327&lt;&gt;"",ISNUMBER(MATCH(E327,Klanten!$B$6:$B$35,0)),ISNUMBER(INDEX(Klanten!$C$6:$C$35,MATCH(E327,Klanten!$B$6:$B$35,0)))),INDEX(Klanten!$C$6:$C$35,MATCH(E327,Klanten!$B$6:$B$35,0)),Start!$C$8))</f>
        <v/>
      </c>
    </row>
    <row r="328" customFormat="false" ht="15" hidden="false" customHeight="false" outlineLevel="0" collapsed="false">
      <c r="B328" s="39"/>
      <c r="C328" s="40" t="str">
        <f aca="false">IF(B328="","",CHOOSE(WEEKDAY(B328,2),"ma","di","wo","do","vr","za","zo"))</f>
        <v/>
      </c>
      <c r="D328" s="40" t="str">
        <f aca="false">IF(B328="","",_xlfn.ISOWEEKNUM(B328))</f>
        <v/>
      </c>
      <c r="E328" s="6"/>
      <c r="F328" s="41"/>
      <c r="G328" s="6"/>
      <c r="H328" s="42"/>
      <c r="I328" s="43" t="str">
        <f aca="false">IF(OR(H328="",G328&lt;&gt;"Direct"),"",H328*IF(AND(E328&lt;&gt;"",ISNUMBER(MATCH(E328,Klanten!$B$6:$B$35,0)),ISNUMBER(INDEX(Klanten!$C$6:$C$35,MATCH(E328,Klanten!$B$6:$B$35,0)))),INDEX(Klanten!$C$6:$C$35,MATCH(E328,Klanten!$B$6:$B$35,0)),Start!$C$8))</f>
        <v/>
      </c>
    </row>
    <row r="329" customFormat="false" ht="15" hidden="false" customHeight="false" outlineLevel="0" collapsed="false">
      <c r="B329" s="39"/>
      <c r="C329" s="40" t="str">
        <f aca="false">IF(B329="","",CHOOSE(WEEKDAY(B329,2),"ma","di","wo","do","vr","za","zo"))</f>
        <v/>
      </c>
      <c r="D329" s="40" t="str">
        <f aca="false">IF(B329="","",_xlfn.ISOWEEKNUM(B329))</f>
        <v/>
      </c>
      <c r="E329" s="6"/>
      <c r="F329" s="41"/>
      <c r="G329" s="6"/>
      <c r="H329" s="42"/>
      <c r="I329" s="43" t="str">
        <f aca="false">IF(OR(H329="",G329&lt;&gt;"Direct"),"",H329*IF(AND(E329&lt;&gt;"",ISNUMBER(MATCH(E329,Klanten!$B$6:$B$35,0)),ISNUMBER(INDEX(Klanten!$C$6:$C$35,MATCH(E329,Klanten!$B$6:$B$35,0)))),INDEX(Klanten!$C$6:$C$35,MATCH(E329,Klanten!$B$6:$B$35,0)),Start!$C$8))</f>
        <v/>
      </c>
    </row>
    <row r="330" customFormat="false" ht="15" hidden="false" customHeight="false" outlineLevel="0" collapsed="false">
      <c r="B330" s="39"/>
      <c r="C330" s="40" t="str">
        <f aca="false">IF(B330="","",CHOOSE(WEEKDAY(B330,2),"ma","di","wo","do","vr","za","zo"))</f>
        <v/>
      </c>
      <c r="D330" s="40" t="str">
        <f aca="false">IF(B330="","",_xlfn.ISOWEEKNUM(B330))</f>
        <v/>
      </c>
      <c r="E330" s="6"/>
      <c r="F330" s="41"/>
      <c r="G330" s="6"/>
      <c r="H330" s="42"/>
      <c r="I330" s="43" t="str">
        <f aca="false">IF(OR(H330="",G330&lt;&gt;"Direct"),"",H330*IF(AND(E330&lt;&gt;"",ISNUMBER(MATCH(E330,Klanten!$B$6:$B$35,0)),ISNUMBER(INDEX(Klanten!$C$6:$C$35,MATCH(E330,Klanten!$B$6:$B$35,0)))),INDEX(Klanten!$C$6:$C$35,MATCH(E330,Klanten!$B$6:$B$35,0)),Start!$C$8))</f>
        <v/>
      </c>
    </row>
    <row r="331" customFormat="false" ht="15" hidden="false" customHeight="false" outlineLevel="0" collapsed="false">
      <c r="B331" s="39"/>
      <c r="C331" s="40" t="str">
        <f aca="false">IF(B331="","",CHOOSE(WEEKDAY(B331,2),"ma","di","wo","do","vr","za","zo"))</f>
        <v/>
      </c>
      <c r="D331" s="40" t="str">
        <f aca="false">IF(B331="","",_xlfn.ISOWEEKNUM(B331))</f>
        <v/>
      </c>
      <c r="E331" s="6"/>
      <c r="F331" s="41"/>
      <c r="G331" s="6"/>
      <c r="H331" s="42"/>
      <c r="I331" s="43" t="str">
        <f aca="false">IF(OR(H331="",G331&lt;&gt;"Direct"),"",H331*IF(AND(E331&lt;&gt;"",ISNUMBER(MATCH(E331,Klanten!$B$6:$B$35,0)),ISNUMBER(INDEX(Klanten!$C$6:$C$35,MATCH(E331,Klanten!$B$6:$B$35,0)))),INDEX(Klanten!$C$6:$C$35,MATCH(E331,Klanten!$B$6:$B$35,0)),Start!$C$8))</f>
        <v/>
      </c>
    </row>
    <row r="332" customFormat="false" ht="15" hidden="false" customHeight="false" outlineLevel="0" collapsed="false">
      <c r="B332" s="39"/>
      <c r="C332" s="40" t="str">
        <f aca="false">IF(B332="","",CHOOSE(WEEKDAY(B332,2),"ma","di","wo","do","vr","za","zo"))</f>
        <v/>
      </c>
      <c r="D332" s="40" t="str">
        <f aca="false">IF(B332="","",_xlfn.ISOWEEKNUM(B332))</f>
        <v/>
      </c>
      <c r="E332" s="6"/>
      <c r="F332" s="41"/>
      <c r="G332" s="6"/>
      <c r="H332" s="42"/>
      <c r="I332" s="43" t="str">
        <f aca="false">IF(OR(H332="",G332&lt;&gt;"Direct"),"",H332*IF(AND(E332&lt;&gt;"",ISNUMBER(MATCH(E332,Klanten!$B$6:$B$35,0)),ISNUMBER(INDEX(Klanten!$C$6:$C$35,MATCH(E332,Klanten!$B$6:$B$35,0)))),INDEX(Klanten!$C$6:$C$35,MATCH(E332,Klanten!$B$6:$B$35,0)),Start!$C$8))</f>
        <v/>
      </c>
    </row>
    <row r="333" customFormat="false" ht="15" hidden="false" customHeight="false" outlineLevel="0" collapsed="false">
      <c r="B333" s="39"/>
      <c r="C333" s="40" t="str">
        <f aca="false">IF(B333="","",CHOOSE(WEEKDAY(B333,2),"ma","di","wo","do","vr","za","zo"))</f>
        <v/>
      </c>
      <c r="D333" s="40" t="str">
        <f aca="false">IF(B333="","",_xlfn.ISOWEEKNUM(B333))</f>
        <v/>
      </c>
      <c r="E333" s="6"/>
      <c r="F333" s="41"/>
      <c r="G333" s="6"/>
      <c r="H333" s="42"/>
      <c r="I333" s="43" t="str">
        <f aca="false">IF(OR(H333="",G333&lt;&gt;"Direct"),"",H333*IF(AND(E333&lt;&gt;"",ISNUMBER(MATCH(E333,Klanten!$B$6:$B$35,0)),ISNUMBER(INDEX(Klanten!$C$6:$C$35,MATCH(E333,Klanten!$B$6:$B$35,0)))),INDEX(Klanten!$C$6:$C$35,MATCH(E333,Klanten!$B$6:$B$35,0)),Start!$C$8))</f>
        <v/>
      </c>
    </row>
    <row r="334" customFormat="false" ht="15" hidden="false" customHeight="false" outlineLevel="0" collapsed="false">
      <c r="B334" s="39"/>
      <c r="C334" s="40" t="str">
        <f aca="false">IF(B334="","",CHOOSE(WEEKDAY(B334,2),"ma","di","wo","do","vr","za","zo"))</f>
        <v/>
      </c>
      <c r="D334" s="40" t="str">
        <f aca="false">IF(B334="","",_xlfn.ISOWEEKNUM(B334))</f>
        <v/>
      </c>
      <c r="E334" s="6"/>
      <c r="F334" s="41"/>
      <c r="G334" s="6"/>
      <c r="H334" s="42"/>
      <c r="I334" s="43" t="str">
        <f aca="false">IF(OR(H334="",G334&lt;&gt;"Direct"),"",H334*IF(AND(E334&lt;&gt;"",ISNUMBER(MATCH(E334,Klanten!$B$6:$B$35,0)),ISNUMBER(INDEX(Klanten!$C$6:$C$35,MATCH(E334,Klanten!$B$6:$B$35,0)))),INDEX(Klanten!$C$6:$C$35,MATCH(E334,Klanten!$B$6:$B$35,0)),Start!$C$8))</f>
        <v/>
      </c>
    </row>
    <row r="335" customFormat="false" ht="15" hidden="false" customHeight="false" outlineLevel="0" collapsed="false">
      <c r="B335" s="39"/>
      <c r="C335" s="40" t="str">
        <f aca="false">IF(B335="","",CHOOSE(WEEKDAY(B335,2),"ma","di","wo","do","vr","za","zo"))</f>
        <v/>
      </c>
      <c r="D335" s="40" t="str">
        <f aca="false">IF(B335="","",_xlfn.ISOWEEKNUM(B335))</f>
        <v/>
      </c>
      <c r="E335" s="6"/>
      <c r="F335" s="41"/>
      <c r="G335" s="6"/>
      <c r="H335" s="42"/>
      <c r="I335" s="43" t="str">
        <f aca="false">IF(OR(H335="",G335&lt;&gt;"Direct"),"",H335*IF(AND(E335&lt;&gt;"",ISNUMBER(MATCH(E335,Klanten!$B$6:$B$35,0)),ISNUMBER(INDEX(Klanten!$C$6:$C$35,MATCH(E335,Klanten!$B$6:$B$35,0)))),INDEX(Klanten!$C$6:$C$35,MATCH(E335,Klanten!$B$6:$B$35,0)),Start!$C$8))</f>
        <v/>
      </c>
    </row>
    <row r="336" customFormat="false" ht="15" hidden="false" customHeight="false" outlineLevel="0" collapsed="false">
      <c r="B336" s="39"/>
      <c r="C336" s="40" t="str">
        <f aca="false">IF(B336="","",CHOOSE(WEEKDAY(B336,2),"ma","di","wo","do","vr","za","zo"))</f>
        <v/>
      </c>
      <c r="D336" s="40" t="str">
        <f aca="false">IF(B336="","",_xlfn.ISOWEEKNUM(B336))</f>
        <v/>
      </c>
      <c r="E336" s="6"/>
      <c r="F336" s="41"/>
      <c r="G336" s="6"/>
      <c r="H336" s="42"/>
      <c r="I336" s="43" t="str">
        <f aca="false">IF(OR(H336="",G336&lt;&gt;"Direct"),"",H336*IF(AND(E336&lt;&gt;"",ISNUMBER(MATCH(E336,Klanten!$B$6:$B$35,0)),ISNUMBER(INDEX(Klanten!$C$6:$C$35,MATCH(E336,Klanten!$B$6:$B$35,0)))),INDEX(Klanten!$C$6:$C$35,MATCH(E336,Klanten!$B$6:$B$35,0)),Start!$C$8))</f>
        <v/>
      </c>
    </row>
    <row r="337" customFormat="false" ht="15" hidden="false" customHeight="false" outlineLevel="0" collapsed="false">
      <c r="B337" s="39"/>
      <c r="C337" s="40" t="str">
        <f aca="false">IF(B337="","",CHOOSE(WEEKDAY(B337,2),"ma","di","wo","do","vr","za","zo"))</f>
        <v/>
      </c>
      <c r="D337" s="40" t="str">
        <f aca="false">IF(B337="","",_xlfn.ISOWEEKNUM(B337))</f>
        <v/>
      </c>
      <c r="E337" s="6"/>
      <c r="F337" s="41"/>
      <c r="G337" s="6"/>
      <c r="H337" s="42"/>
      <c r="I337" s="43" t="str">
        <f aca="false">IF(OR(H337="",G337&lt;&gt;"Direct"),"",H337*IF(AND(E337&lt;&gt;"",ISNUMBER(MATCH(E337,Klanten!$B$6:$B$35,0)),ISNUMBER(INDEX(Klanten!$C$6:$C$35,MATCH(E337,Klanten!$B$6:$B$35,0)))),INDEX(Klanten!$C$6:$C$35,MATCH(E337,Klanten!$B$6:$B$35,0)),Start!$C$8))</f>
        <v/>
      </c>
    </row>
    <row r="338" customFormat="false" ht="15" hidden="false" customHeight="false" outlineLevel="0" collapsed="false">
      <c r="B338" s="39"/>
      <c r="C338" s="40" t="str">
        <f aca="false">IF(B338="","",CHOOSE(WEEKDAY(B338,2),"ma","di","wo","do","vr","za","zo"))</f>
        <v/>
      </c>
      <c r="D338" s="40" t="str">
        <f aca="false">IF(B338="","",_xlfn.ISOWEEKNUM(B338))</f>
        <v/>
      </c>
      <c r="E338" s="6"/>
      <c r="F338" s="41"/>
      <c r="G338" s="6"/>
      <c r="H338" s="42"/>
      <c r="I338" s="43" t="str">
        <f aca="false">IF(OR(H338="",G338&lt;&gt;"Direct"),"",H338*IF(AND(E338&lt;&gt;"",ISNUMBER(MATCH(E338,Klanten!$B$6:$B$35,0)),ISNUMBER(INDEX(Klanten!$C$6:$C$35,MATCH(E338,Klanten!$B$6:$B$35,0)))),INDEX(Klanten!$C$6:$C$35,MATCH(E338,Klanten!$B$6:$B$35,0)),Start!$C$8))</f>
        <v/>
      </c>
    </row>
    <row r="339" customFormat="false" ht="15" hidden="false" customHeight="false" outlineLevel="0" collapsed="false">
      <c r="B339" s="39"/>
      <c r="C339" s="40" t="str">
        <f aca="false">IF(B339="","",CHOOSE(WEEKDAY(B339,2),"ma","di","wo","do","vr","za","zo"))</f>
        <v/>
      </c>
      <c r="D339" s="40" t="str">
        <f aca="false">IF(B339="","",_xlfn.ISOWEEKNUM(B339))</f>
        <v/>
      </c>
      <c r="E339" s="6"/>
      <c r="F339" s="41"/>
      <c r="G339" s="6"/>
      <c r="H339" s="42"/>
      <c r="I339" s="43" t="str">
        <f aca="false">IF(OR(H339="",G339&lt;&gt;"Direct"),"",H339*IF(AND(E339&lt;&gt;"",ISNUMBER(MATCH(E339,Klanten!$B$6:$B$35,0)),ISNUMBER(INDEX(Klanten!$C$6:$C$35,MATCH(E339,Klanten!$B$6:$B$35,0)))),INDEX(Klanten!$C$6:$C$35,MATCH(E339,Klanten!$B$6:$B$35,0)),Start!$C$8))</f>
        <v/>
      </c>
    </row>
    <row r="340" customFormat="false" ht="15" hidden="false" customHeight="false" outlineLevel="0" collapsed="false">
      <c r="B340" s="39"/>
      <c r="C340" s="40" t="str">
        <f aca="false">IF(B340="","",CHOOSE(WEEKDAY(B340,2),"ma","di","wo","do","vr","za","zo"))</f>
        <v/>
      </c>
      <c r="D340" s="40" t="str">
        <f aca="false">IF(B340="","",_xlfn.ISOWEEKNUM(B340))</f>
        <v/>
      </c>
      <c r="E340" s="6"/>
      <c r="F340" s="41"/>
      <c r="G340" s="6"/>
      <c r="H340" s="42"/>
      <c r="I340" s="43" t="str">
        <f aca="false">IF(OR(H340="",G340&lt;&gt;"Direct"),"",H340*IF(AND(E340&lt;&gt;"",ISNUMBER(MATCH(E340,Klanten!$B$6:$B$35,0)),ISNUMBER(INDEX(Klanten!$C$6:$C$35,MATCH(E340,Klanten!$B$6:$B$35,0)))),INDEX(Klanten!$C$6:$C$35,MATCH(E340,Klanten!$B$6:$B$35,0)),Start!$C$8))</f>
        <v/>
      </c>
    </row>
    <row r="341" customFormat="false" ht="15" hidden="false" customHeight="false" outlineLevel="0" collapsed="false">
      <c r="B341" s="39"/>
      <c r="C341" s="40" t="str">
        <f aca="false">IF(B341="","",CHOOSE(WEEKDAY(B341,2),"ma","di","wo","do","vr","za","zo"))</f>
        <v/>
      </c>
      <c r="D341" s="40" t="str">
        <f aca="false">IF(B341="","",_xlfn.ISOWEEKNUM(B341))</f>
        <v/>
      </c>
      <c r="E341" s="6"/>
      <c r="F341" s="41"/>
      <c r="G341" s="6"/>
      <c r="H341" s="42"/>
      <c r="I341" s="43" t="str">
        <f aca="false">IF(OR(H341="",G341&lt;&gt;"Direct"),"",H341*IF(AND(E341&lt;&gt;"",ISNUMBER(MATCH(E341,Klanten!$B$6:$B$35,0)),ISNUMBER(INDEX(Klanten!$C$6:$C$35,MATCH(E341,Klanten!$B$6:$B$35,0)))),INDEX(Klanten!$C$6:$C$35,MATCH(E341,Klanten!$B$6:$B$35,0)),Start!$C$8))</f>
        <v/>
      </c>
    </row>
    <row r="342" customFormat="false" ht="15" hidden="false" customHeight="false" outlineLevel="0" collapsed="false">
      <c r="B342" s="39"/>
      <c r="C342" s="40" t="str">
        <f aca="false">IF(B342="","",CHOOSE(WEEKDAY(B342,2),"ma","di","wo","do","vr","za","zo"))</f>
        <v/>
      </c>
      <c r="D342" s="40" t="str">
        <f aca="false">IF(B342="","",_xlfn.ISOWEEKNUM(B342))</f>
        <v/>
      </c>
      <c r="E342" s="6"/>
      <c r="F342" s="41"/>
      <c r="G342" s="6"/>
      <c r="H342" s="42"/>
      <c r="I342" s="43" t="str">
        <f aca="false">IF(OR(H342="",G342&lt;&gt;"Direct"),"",H342*IF(AND(E342&lt;&gt;"",ISNUMBER(MATCH(E342,Klanten!$B$6:$B$35,0)),ISNUMBER(INDEX(Klanten!$C$6:$C$35,MATCH(E342,Klanten!$B$6:$B$35,0)))),INDEX(Klanten!$C$6:$C$35,MATCH(E342,Klanten!$B$6:$B$35,0)),Start!$C$8))</f>
        <v/>
      </c>
    </row>
    <row r="343" customFormat="false" ht="15" hidden="false" customHeight="false" outlineLevel="0" collapsed="false">
      <c r="B343" s="39"/>
      <c r="C343" s="40" t="str">
        <f aca="false">IF(B343="","",CHOOSE(WEEKDAY(B343,2),"ma","di","wo","do","vr","za","zo"))</f>
        <v/>
      </c>
      <c r="D343" s="40" t="str">
        <f aca="false">IF(B343="","",_xlfn.ISOWEEKNUM(B343))</f>
        <v/>
      </c>
      <c r="E343" s="6"/>
      <c r="F343" s="41"/>
      <c r="G343" s="6"/>
      <c r="H343" s="42"/>
      <c r="I343" s="43" t="str">
        <f aca="false">IF(OR(H343="",G343&lt;&gt;"Direct"),"",H343*IF(AND(E343&lt;&gt;"",ISNUMBER(MATCH(E343,Klanten!$B$6:$B$35,0)),ISNUMBER(INDEX(Klanten!$C$6:$C$35,MATCH(E343,Klanten!$B$6:$B$35,0)))),INDEX(Klanten!$C$6:$C$35,MATCH(E343,Klanten!$B$6:$B$35,0)),Start!$C$8))</f>
        <v/>
      </c>
    </row>
    <row r="344" customFormat="false" ht="15" hidden="false" customHeight="false" outlineLevel="0" collapsed="false">
      <c r="B344" s="39"/>
      <c r="C344" s="40" t="str">
        <f aca="false">IF(B344="","",CHOOSE(WEEKDAY(B344,2),"ma","di","wo","do","vr","za","zo"))</f>
        <v/>
      </c>
      <c r="D344" s="40" t="str">
        <f aca="false">IF(B344="","",_xlfn.ISOWEEKNUM(B344))</f>
        <v/>
      </c>
      <c r="E344" s="6"/>
      <c r="F344" s="41"/>
      <c r="G344" s="6"/>
      <c r="H344" s="42"/>
      <c r="I344" s="43" t="str">
        <f aca="false">IF(OR(H344="",G344&lt;&gt;"Direct"),"",H344*IF(AND(E344&lt;&gt;"",ISNUMBER(MATCH(E344,Klanten!$B$6:$B$35,0)),ISNUMBER(INDEX(Klanten!$C$6:$C$35,MATCH(E344,Klanten!$B$6:$B$35,0)))),INDEX(Klanten!$C$6:$C$35,MATCH(E344,Klanten!$B$6:$B$35,0)),Start!$C$8))</f>
        <v/>
      </c>
    </row>
    <row r="345" customFormat="false" ht="15" hidden="false" customHeight="false" outlineLevel="0" collapsed="false">
      <c r="B345" s="39"/>
      <c r="C345" s="40" t="str">
        <f aca="false">IF(B345="","",CHOOSE(WEEKDAY(B345,2),"ma","di","wo","do","vr","za","zo"))</f>
        <v/>
      </c>
      <c r="D345" s="40" t="str">
        <f aca="false">IF(B345="","",_xlfn.ISOWEEKNUM(B345))</f>
        <v/>
      </c>
      <c r="E345" s="6"/>
      <c r="F345" s="41"/>
      <c r="G345" s="6"/>
      <c r="H345" s="42"/>
      <c r="I345" s="43" t="str">
        <f aca="false">IF(OR(H345="",G345&lt;&gt;"Direct"),"",H345*IF(AND(E345&lt;&gt;"",ISNUMBER(MATCH(E345,Klanten!$B$6:$B$35,0)),ISNUMBER(INDEX(Klanten!$C$6:$C$35,MATCH(E345,Klanten!$B$6:$B$35,0)))),INDEX(Klanten!$C$6:$C$35,MATCH(E345,Klanten!$B$6:$B$35,0)),Start!$C$8))</f>
        <v/>
      </c>
    </row>
    <row r="346" customFormat="false" ht="15" hidden="false" customHeight="false" outlineLevel="0" collapsed="false">
      <c r="B346" s="39"/>
      <c r="C346" s="40" t="str">
        <f aca="false">IF(B346="","",CHOOSE(WEEKDAY(B346,2),"ma","di","wo","do","vr","za","zo"))</f>
        <v/>
      </c>
      <c r="D346" s="40" t="str">
        <f aca="false">IF(B346="","",_xlfn.ISOWEEKNUM(B346))</f>
        <v/>
      </c>
      <c r="E346" s="6"/>
      <c r="F346" s="41"/>
      <c r="G346" s="6"/>
      <c r="H346" s="42"/>
      <c r="I346" s="43" t="str">
        <f aca="false">IF(OR(H346="",G346&lt;&gt;"Direct"),"",H346*IF(AND(E346&lt;&gt;"",ISNUMBER(MATCH(E346,Klanten!$B$6:$B$35,0)),ISNUMBER(INDEX(Klanten!$C$6:$C$35,MATCH(E346,Klanten!$B$6:$B$35,0)))),INDEX(Klanten!$C$6:$C$35,MATCH(E346,Klanten!$B$6:$B$35,0)),Start!$C$8))</f>
        <v/>
      </c>
    </row>
    <row r="347" customFormat="false" ht="15" hidden="false" customHeight="false" outlineLevel="0" collapsed="false">
      <c r="B347" s="39"/>
      <c r="C347" s="40" t="str">
        <f aca="false">IF(B347="","",CHOOSE(WEEKDAY(B347,2),"ma","di","wo","do","vr","za","zo"))</f>
        <v/>
      </c>
      <c r="D347" s="40" t="str">
        <f aca="false">IF(B347="","",_xlfn.ISOWEEKNUM(B347))</f>
        <v/>
      </c>
      <c r="E347" s="6"/>
      <c r="F347" s="41"/>
      <c r="G347" s="6"/>
      <c r="H347" s="42"/>
      <c r="I347" s="43" t="str">
        <f aca="false">IF(OR(H347="",G347&lt;&gt;"Direct"),"",H347*IF(AND(E347&lt;&gt;"",ISNUMBER(MATCH(E347,Klanten!$B$6:$B$35,0)),ISNUMBER(INDEX(Klanten!$C$6:$C$35,MATCH(E347,Klanten!$B$6:$B$35,0)))),INDEX(Klanten!$C$6:$C$35,MATCH(E347,Klanten!$B$6:$B$35,0)),Start!$C$8))</f>
        <v/>
      </c>
    </row>
    <row r="348" customFormat="false" ht="15" hidden="false" customHeight="false" outlineLevel="0" collapsed="false">
      <c r="B348" s="39"/>
      <c r="C348" s="40" t="str">
        <f aca="false">IF(B348="","",CHOOSE(WEEKDAY(B348,2),"ma","di","wo","do","vr","za","zo"))</f>
        <v/>
      </c>
      <c r="D348" s="40" t="str">
        <f aca="false">IF(B348="","",_xlfn.ISOWEEKNUM(B348))</f>
        <v/>
      </c>
      <c r="E348" s="6"/>
      <c r="F348" s="41"/>
      <c r="G348" s="6"/>
      <c r="H348" s="42"/>
      <c r="I348" s="43" t="str">
        <f aca="false">IF(OR(H348="",G348&lt;&gt;"Direct"),"",H348*IF(AND(E348&lt;&gt;"",ISNUMBER(MATCH(E348,Klanten!$B$6:$B$35,0)),ISNUMBER(INDEX(Klanten!$C$6:$C$35,MATCH(E348,Klanten!$B$6:$B$35,0)))),INDEX(Klanten!$C$6:$C$35,MATCH(E348,Klanten!$B$6:$B$35,0)),Start!$C$8))</f>
        <v/>
      </c>
    </row>
    <row r="349" customFormat="false" ht="15" hidden="false" customHeight="false" outlineLevel="0" collapsed="false">
      <c r="B349" s="39"/>
      <c r="C349" s="40" t="str">
        <f aca="false">IF(B349="","",CHOOSE(WEEKDAY(B349,2),"ma","di","wo","do","vr","za","zo"))</f>
        <v/>
      </c>
      <c r="D349" s="40" t="str">
        <f aca="false">IF(B349="","",_xlfn.ISOWEEKNUM(B349))</f>
        <v/>
      </c>
      <c r="E349" s="6"/>
      <c r="F349" s="41"/>
      <c r="G349" s="6"/>
      <c r="H349" s="42"/>
      <c r="I349" s="43" t="str">
        <f aca="false">IF(OR(H349="",G349&lt;&gt;"Direct"),"",H349*IF(AND(E349&lt;&gt;"",ISNUMBER(MATCH(E349,Klanten!$B$6:$B$35,0)),ISNUMBER(INDEX(Klanten!$C$6:$C$35,MATCH(E349,Klanten!$B$6:$B$35,0)))),INDEX(Klanten!$C$6:$C$35,MATCH(E349,Klanten!$B$6:$B$35,0)),Start!$C$8))</f>
        <v/>
      </c>
    </row>
    <row r="350" customFormat="false" ht="15" hidden="false" customHeight="false" outlineLevel="0" collapsed="false">
      <c r="B350" s="39"/>
      <c r="C350" s="40" t="str">
        <f aca="false">IF(B350="","",CHOOSE(WEEKDAY(B350,2),"ma","di","wo","do","vr","za","zo"))</f>
        <v/>
      </c>
      <c r="D350" s="40" t="str">
        <f aca="false">IF(B350="","",_xlfn.ISOWEEKNUM(B350))</f>
        <v/>
      </c>
      <c r="E350" s="6"/>
      <c r="F350" s="41"/>
      <c r="G350" s="6"/>
      <c r="H350" s="42"/>
      <c r="I350" s="43" t="str">
        <f aca="false">IF(OR(H350="",G350&lt;&gt;"Direct"),"",H350*IF(AND(E350&lt;&gt;"",ISNUMBER(MATCH(E350,Klanten!$B$6:$B$35,0)),ISNUMBER(INDEX(Klanten!$C$6:$C$35,MATCH(E350,Klanten!$B$6:$B$35,0)))),INDEX(Klanten!$C$6:$C$35,MATCH(E350,Klanten!$B$6:$B$35,0)),Start!$C$8))</f>
        <v/>
      </c>
    </row>
    <row r="351" customFormat="false" ht="15" hidden="false" customHeight="false" outlineLevel="0" collapsed="false">
      <c r="B351" s="39"/>
      <c r="C351" s="40" t="str">
        <f aca="false">IF(B351="","",CHOOSE(WEEKDAY(B351,2),"ma","di","wo","do","vr","za","zo"))</f>
        <v/>
      </c>
      <c r="D351" s="40" t="str">
        <f aca="false">IF(B351="","",_xlfn.ISOWEEKNUM(B351))</f>
        <v/>
      </c>
      <c r="E351" s="6"/>
      <c r="F351" s="41"/>
      <c r="G351" s="6"/>
      <c r="H351" s="42"/>
      <c r="I351" s="43" t="str">
        <f aca="false">IF(OR(H351="",G351&lt;&gt;"Direct"),"",H351*IF(AND(E351&lt;&gt;"",ISNUMBER(MATCH(E351,Klanten!$B$6:$B$35,0)),ISNUMBER(INDEX(Klanten!$C$6:$C$35,MATCH(E351,Klanten!$B$6:$B$35,0)))),INDEX(Klanten!$C$6:$C$35,MATCH(E351,Klanten!$B$6:$B$35,0)),Start!$C$8))</f>
        <v/>
      </c>
    </row>
    <row r="352" customFormat="false" ht="15" hidden="false" customHeight="false" outlineLevel="0" collapsed="false">
      <c r="B352" s="39"/>
      <c r="C352" s="40" t="str">
        <f aca="false">IF(B352="","",CHOOSE(WEEKDAY(B352,2),"ma","di","wo","do","vr","za","zo"))</f>
        <v/>
      </c>
      <c r="D352" s="40" t="str">
        <f aca="false">IF(B352="","",_xlfn.ISOWEEKNUM(B352))</f>
        <v/>
      </c>
      <c r="E352" s="6"/>
      <c r="F352" s="41"/>
      <c r="G352" s="6"/>
      <c r="H352" s="42"/>
      <c r="I352" s="43" t="str">
        <f aca="false">IF(OR(H352="",G352&lt;&gt;"Direct"),"",H352*IF(AND(E352&lt;&gt;"",ISNUMBER(MATCH(E352,Klanten!$B$6:$B$35,0)),ISNUMBER(INDEX(Klanten!$C$6:$C$35,MATCH(E352,Klanten!$B$6:$B$35,0)))),INDEX(Klanten!$C$6:$C$35,MATCH(E352,Klanten!$B$6:$B$35,0)),Start!$C$8))</f>
        <v/>
      </c>
    </row>
    <row r="353" customFormat="false" ht="15" hidden="false" customHeight="false" outlineLevel="0" collapsed="false">
      <c r="B353" s="39"/>
      <c r="C353" s="40" t="str">
        <f aca="false">IF(B353="","",CHOOSE(WEEKDAY(B353,2),"ma","di","wo","do","vr","za","zo"))</f>
        <v/>
      </c>
      <c r="D353" s="40" t="str">
        <f aca="false">IF(B353="","",_xlfn.ISOWEEKNUM(B353))</f>
        <v/>
      </c>
      <c r="E353" s="6"/>
      <c r="F353" s="41"/>
      <c r="G353" s="6"/>
      <c r="H353" s="42"/>
      <c r="I353" s="43" t="str">
        <f aca="false">IF(OR(H353="",G353&lt;&gt;"Direct"),"",H353*IF(AND(E353&lt;&gt;"",ISNUMBER(MATCH(E353,Klanten!$B$6:$B$35,0)),ISNUMBER(INDEX(Klanten!$C$6:$C$35,MATCH(E353,Klanten!$B$6:$B$35,0)))),INDEX(Klanten!$C$6:$C$35,MATCH(E353,Klanten!$B$6:$B$35,0)),Start!$C$8))</f>
        <v/>
      </c>
    </row>
    <row r="354" customFormat="false" ht="15" hidden="false" customHeight="false" outlineLevel="0" collapsed="false">
      <c r="B354" s="39"/>
      <c r="C354" s="40" t="str">
        <f aca="false">IF(B354="","",CHOOSE(WEEKDAY(B354,2),"ma","di","wo","do","vr","za","zo"))</f>
        <v/>
      </c>
      <c r="D354" s="40" t="str">
        <f aca="false">IF(B354="","",_xlfn.ISOWEEKNUM(B354))</f>
        <v/>
      </c>
      <c r="E354" s="6"/>
      <c r="F354" s="41"/>
      <c r="G354" s="6"/>
      <c r="H354" s="42"/>
      <c r="I354" s="43" t="str">
        <f aca="false">IF(OR(H354="",G354&lt;&gt;"Direct"),"",H354*IF(AND(E354&lt;&gt;"",ISNUMBER(MATCH(E354,Klanten!$B$6:$B$35,0)),ISNUMBER(INDEX(Klanten!$C$6:$C$35,MATCH(E354,Klanten!$B$6:$B$35,0)))),INDEX(Klanten!$C$6:$C$35,MATCH(E354,Klanten!$B$6:$B$35,0)),Start!$C$8))</f>
        <v/>
      </c>
    </row>
    <row r="355" customFormat="false" ht="15" hidden="false" customHeight="false" outlineLevel="0" collapsed="false">
      <c r="B355" s="39"/>
      <c r="C355" s="40" t="str">
        <f aca="false">IF(B355="","",CHOOSE(WEEKDAY(B355,2),"ma","di","wo","do","vr","za","zo"))</f>
        <v/>
      </c>
      <c r="D355" s="40" t="str">
        <f aca="false">IF(B355="","",_xlfn.ISOWEEKNUM(B355))</f>
        <v/>
      </c>
      <c r="E355" s="6"/>
      <c r="F355" s="41"/>
      <c r="G355" s="6"/>
      <c r="H355" s="42"/>
      <c r="I355" s="43" t="str">
        <f aca="false">IF(OR(H355="",G355&lt;&gt;"Direct"),"",H355*IF(AND(E355&lt;&gt;"",ISNUMBER(MATCH(E355,Klanten!$B$6:$B$35,0)),ISNUMBER(INDEX(Klanten!$C$6:$C$35,MATCH(E355,Klanten!$B$6:$B$35,0)))),INDEX(Klanten!$C$6:$C$35,MATCH(E355,Klanten!$B$6:$B$35,0)),Start!$C$8))</f>
        <v/>
      </c>
    </row>
    <row r="356" customFormat="false" ht="15" hidden="false" customHeight="false" outlineLevel="0" collapsed="false">
      <c r="B356" s="39"/>
      <c r="C356" s="40" t="str">
        <f aca="false">IF(B356="","",CHOOSE(WEEKDAY(B356,2),"ma","di","wo","do","vr","za","zo"))</f>
        <v/>
      </c>
      <c r="D356" s="40" t="str">
        <f aca="false">IF(B356="","",_xlfn.ISOWEEKNUM(B356))</f>
        <v/>
      </c>
      <c r="E356" s="6"/>
      <c r="F356" s="41"/>
      <c r="G356" s="6"/>
      <c r="H356" s="42"/>
      <c r="I356" s="43" t="str">
        <f aca="false">IF(OR(H356="",G356&lt;&gt;"Direct"),"",H356*IF(AND(E356&lt;&gt;"",ISNUMBER(MATCH(E356,Klanten!$B$6:$B$35,0)),ISNUMBER(INDEX(Klanten!$C$6:$C$35,MATCH(E356,Klanten!$B$6:$B$35,0)))),INDEX(Klanten!$C$6:$C$35,MATCH(E356,Klanten!$B$6:$B$35,0)),Start!$C$8))</f>
        <v/>
      </c>
    </row>
    <row r="357" customFormat="false" ht="15" hidden="false" customHeight="false" outlineLevel="0" collapsed="false">
      <c r="B357" s="39"/>
      <c r="C357" s="40" t="str">
        <f aca="false">IF(B357="","",CHOOSE(WEEKDAY(B357,2),"ma","di","wo","do","vr","za","zo"))</f>
        <v/>
      </c>
      <c r="D357" s="40" t="str">
        <f aca="false">IF(B357="","",_xlfn.ISOWEEKNUM(B357))</f>
        <v/>
      </c>
      <c r="E357" s="6"/>
      <c r="F357" s="41"/>
      <c r="G357" s="6"/>
      <c r="H357" s="42"/>
      <c r="I357" s="43" t="str">
        <f aca="false">IF(OR(H357="",G357&lt;&gt;"Direct"),"",H357*IF(AND(E357&lt;&gt;"",ISNUMBER(MATCH(E357,Klanten!$B$6:$B$35,0)),ISNUMBER(INDEX(Klanten!$C$6:$C$35,MATCH(E357,Klanten!$B$6:$B$35,0)))),INDEX(Klanten!$C$6:$C$35,MATCH(E357,Klanten!$B$6:$B$35,0)),Start!$C$8))</f>
        <v/>
      </c>
    </row>
    <row r="358" customFormat="false" ht="15" hidden="false" customHeight="false" outlineLevel="0" collapsed="false">
      <c r="B358" s="39"/>
      <c r="C358" s="40" t="str">
        <f aca="false">IF(B358="","",CHOOSE(WEEKDAY(B358,2),"ma","di","wo","do","vr","za","zo"))</f>
        <v/>
      </c>
      <c r="D358" s="40" t="str">
        <f aca="false">IF(B358="","",_xlfn.ISOWEEKNUM(B358))</f>
        <v/>
      </c>
      <c r="E358" s="6"/>
      <c r="F358" s="41"/>
      <c r="G358" s="6"/>
      <c r="H358" s="42"/>
      <c r="I358" s="43" t="str">
        <f aca="false">IF(OR(H358="",G358&lt;&gt;"Direct"),"",H358*IF(AND(E358&lt;&gt;"",ISNUMBER(MATCH(E358,Klanten!$B$6:$B$35,0)),ISNUMBER(INDEX(Klanten!$C$6:$C$35,MATCH(E358,Klanten!$B$6:$B$35,0)))),INDEX(Klanten!$C$6:$C$35,MATCH(E358,Klanten!$B$6:$B$35,0)),Start!$C$8))</f>
        <v/>
      </c>
    </row>
    <row r="359" customFormat="false" ht="15" hidden="false" customHeight="false" outlineLevel="0" collapsed="false">
      <c r="B359" s="39"/>
      <c r="C359" s="40" t="str">
        <f aca="false">IF(B359="","",CHOOSE(WEEKDAY(B359,2),"ma","di","wo","do","vr","za","zo"))</f>
        <v/>
      </c>
      <c r="D359" s="40" t="str">
        <f aca="false">IF(B359="","",_xlfn.ISOWEEKNUM(B359))</f>
        <v/>
      </c>
      <c r="E359" s="6"/>
      <c r="F359" s="41"/>
      <c r="G359" s="6"/>
      <c r="H359" s="42"/>
      <c r="I359" s="43" t="str">
        <f aca="false">IF(OR(H359="",G359&lt;&gt;"Direct"),"",H359*IF(AND(E359&lt;&gt;"",ISNUMBER(MATCH(E359,Klanten!$B$6:$B$35,0)),ISNUMBER(INDEX(Klanten!$C$6:$C$35,MATCH(E359,Klanten!$B$6:$B$35,0)))),INDEX(Klanten!$C$6:$C$35,MATCH(E359,Klanten!$B$6:$B$35,0)),Start!$C$8))</f>
        <v/>
      </c>
    </row>
    <row r="360" customFormat="false" ht="15" hidden="false" customHeight="false" outlineLevel="0" collapsed="false">
      <c r="B360" s="39"/>
      <c r="C360" s="40" t="str">
        <f aca="false">IF(B360="","",CHOOSE(WEEKDAY(B360,2),"ma","di","wo","do","vr","za","zo"))</f>
        <v/>
      </c>
      <c r="D360" s="40" t="str">
        <f aca="false">IF(B360="","",_xlfn.ISOWEEKNUM(B360))</f>
        <v/>
      </c>
      <c r="E360" s="6"/>
      <c r="F360" s="41"/>
      <c r="G360" s="6"/>
      <c r="H360" s="42"/>
      <c r="I360" s="43" t="str">
        <f aca="false">IF(OR(H360="",G360&lt;&gt;"Direct"),"",H360*IF(AND(E360&lt;&gt;"",ISNUMBER(MATCH(E360,Klanten!$B$6:$B$35,0)),ISNUMBER(INDEX(Klanten!$C$6:$C$35,MATCH(E360,Klanten!$B$6:$B$35,0)))),INDEX(Klanten!$C$6:$C$35,MATCH(E360,Klanten!$B$6:$B$35,0)),Start!$C$8))</f>
        <v/>
      </c>
    </row>
    <row r="361" customFormat="false" ht="15" hidden="false" customHeight="false" outlineLevel="0" collapsed="false">
      <c r="B361" s="39"/>
      <c r="C361" s="40" t="str">
        <f aca="false">IF(B361="","",CHOOSE(WEEKDAY(B361,2),"ma","di","wo","do","vr","za","zo"))</f>
        <v/>
      </c>
      <c r="D361" s="40" t="str">
        <f aca="false">IF(B361="","",_xlfn.ISOWEEKNUM(B361))</f>
        <v/>
      </c>
      <c r="E361" s="6"/>
      <c r="F361" s="41"/>
      <c r="G361" s="6"/>
      <c r="H361" s="42"/>
      <c r="I361" s="43" t="str">
        <f aca="false">IF(OR(H361="",G361&lt;&gt;"Direct"),"",H361*IF(AND(E361&lt;&gt;"",ISNUMBER(MATCH(E361,Klanten!$B$6:$B$35,0)),ISNUMBER(INDEX(Klanten!$C$6:$C$35,MATCH(E361,Klanten!$B$6:$B$35,0)))),INDEX(Klanten!$C$6:$C$35,MATCH(E361,Klanten!$B$6:$B$35,0)),Start!$C$8))</f>
        <v/>
      </c>
    </row>
    <row r="362" customFormat="false" ht="15" hidden="false" customHeight="false" outlineLevel="0" collapsed="false">
      <c r="B362" s="39"/>
      <c r="C362" s="40" t="str">
        <f aca="false">IF(B362="","",CHOOSE(WEEKDAY(B362,2),"ma","di","wo","do","vr","za","zo"))</f>
        <v/>
      </c>
      <c r="D362" s="40" t="str">
        <f aca="false">IF(B362="","",_xlfn.ISOWEEKNUM(B362))</f>
        <v/>
      </c>
      <c r="E362" s="6"/>
      <c r="F362" s="41"/>
      <c r="G362" s="6"/>
      <c r="H362" s="42"/>
      <c r="I362" s="43" t="str">
        <f aca="false">IF(OR(H362="",G362&lt;&gt;"Direct"),"",H362*IF(AND(E362&lt;&gt;"",ISNUMBER(MATCH(E362,Klanten!$B$6:$B$35,0)),ISNUMBER(INDEX(Klanten!$C$6:$C$35,MATCH(E362,Klanten!$B$6:$B$35,0)))),INDEX(Klanten!$C$6:$C$35,MATCH(E362,Klanten!$B$6:$B$35,0)),Start!$C$8))</f>
        <v/>
      </c>
    </row>
    <row r="363" customFormat="false" ht="15" hidden="false" customHeight="false" outlineLevel="0" collapsed="false">
      <c r="B363" s="39"/>
      <c r="C363" s="40" t="str">
        <f aca="false">IF(B363="","",CHOOSE(WEEKDAY(B363,2),"ma","di","wo","do","vr","za","zo"))</f>
        <v/>
      </c>
      <c r="D363" s="40" t="str">
        <f aca="false">IF(B363="","",_xlfn.ISOWEEKNUM(B363))</f>
        <v/>
      </c>
      <c r="E363" s="6"/>
      <c r="F363" s="41"/>
      <c r="G363" s="6"/>
      <c r="H363" s="42"/>
      <c r="I363" s="43" t="str">
        <f aca="false">IF(OR(H363="",G363&lt;&gt;"Direct"),"",H363*IF(AND(E363&lt;&gt;"",ISNUMBER(MATCH(E363,Klanten!$B$6:$B$35,0)),ISNUMBER(INDEX(Klanten!$C$6:$C$35,MATCH(E363,Klanten!$B$6:$B$35,0)))),INDEX(Klanten!$C$6:$C$35,MATCH(E363,Klanten!$B$6:$B$35,0)),Start!$C$8))</f>
        <v/>
      </c>
    </row>
    <row r="364" customFormat="false" ht="15" hidden="false" customHeight="false" outlineLevel="0" collapsed="false">
      <c r="B364" s="39"/>
      <c r="C364" s="40" t="str">
        <f aca="false">IF(B364="","",CHOOSE(WEEKDAY(B364,2),"ma","di","wo","do","vr","za","zo"))</f>
        <v/>
      </c>
      <c r="D364" s="40" t="str">
        <f aca="false">IF(B364="","",_xlfn.ISOWEEKNUM(B364))</f>
        <v/>
      </c>
      <c r="E364" s="6"/>
      <c r="F364" s="41"/>
      <c r="G364" s="6"/>
      <c r="H364" s="42"/>
      <c r="I364" s="43" t="str">
        <f aca="false">IF(OR(H364="",G364&lt;&gt;"Direct"),"",H364*IF(AND(E364&lt;&gt;"",ISNUMBER(MATCH(E364,Klanten!$B$6:$B$35,0)),ISNUMBER(INDEX(Klanten!$C$6:$C$35,MATCH(E364,Klanten!$B$6:$B$35,0)))),INDEX(Klanten!$C$6:$C$35,MATCH(E364,Klanten!$B$6:$B$35,0)),Start!$C$8))</f>
        <v/>
      </c>
    </row>
    <row r="365" customFormat="false" ht="15" hidden="false" customHeight="false" outlineLevel="0" collapsed="false">
      <c r="B365" s="39"/>
      <c r="C365" s="40" t="str">
        <f aca="false">IF(B365="","",CHOOSE(WEEKDAY(B365,2),"ma","di","wo","do","vr","za","zo"))</f>
        <v/>
      </c>
      <c r="D365" s="40" t="str">
        <f aca="false">IF(B365="","",_xlfn.ISOWEEKNUM(B365))</f>
        <v/>
      </c>
      <c r="E365" s="6"/>
      <c r="F365" s="41"/>
      <c r="G365" s="6"/>
      <c r="H365" s="42"/>
      <c r="I365" s="43" t="str">
        <f aca="false">IF(OR(H365="",G365&lt;&gt;"Direct"),"",H365*IF(AND(E365&lt;&gt;"",ISNUMBER(MATCH(E365,Klanten!$B$6:$B$35,0)),ISNUMBER(INDEX(Klanten!$C$6:$C$35,MATCH(E365,Klanten!$B$6:$B$35,0)))),INDEX(Klanten!$C$6:$C$35,MATCH(E365,Klanten!$B$6:$B$35,0)),Start!$C$8))</f>
        <v/>
      </c>
    </row>
    <row r="366" customFormat="false" ht="15" hidden="false" customHeight="false" outlineLevel="0" collapsed="false">
      <c r="B366" s="39"/>
      <c r="C366" s="40" t="str">
        <f aca="false">IF(B366="","",CHOOSE(WEEKDAY(B366,2),"ma","di","wo","do","vr","za","zo"))</f>
        <v/>
      </c>
      <c r="D366" s="40" t="str">
        <f aca="false">IF(B366="","",_xlfn.ISOWEEKNUM(B366))</f>
        <v/>
      </c>
      <c r="E366" s="6"/>
      <c r="F366" s="41"/>
      <c r="G366" s="6"/>
      <c r="H366" s="42"/>
      <c r="I366" s="43" t="str">
        <f aca="false">IF(OR(H366="",G366&lt;&gt;"Direct"),"",H366*IF(AND(E366&lt;&gt;"",ISNUMBER(MATCH(E366,Klanten!$B$6:$B$35,0)),ISNUMBER(INDEX(Klanten!$C$6:$C$35,MATCH(E366,Klanten!$B$6:$B$35,0)))),INDEX(Klanten!$C$6:$C$35,MATCH(E366,Klanten!$B$6:$B$35,0)),Start!$C$8))</f>
        <v/>
      </c>
    </row>
    <row r="367" customFormat="false" ht="15" hidden="false" customHeight="false" outlineLevel="0" collapsed="false">
      <c r="B367" s="39"/>
      <c r="C367" s="40" t="str">
        <f aca="false">IF(B367="","",CHOOSE(WEEKDAY(B367,2),"ma","di","wo","do","vr","za","zo"))</f>
        <v/>
      </c>
      <c r="D367" s="40" t="str">
        <f aca="false">IF(B367="","",_xlfn.ISOWEEKNUM(B367))</f>
        <v/>
      </c>
      <c r="E367" s="6"/>
      <c r="F367" s="41"/>
      <c r="G367" s="6"/>
      <c r="H367" s="42"/>
      <c r="I367" s="43" t="str">
        <f aca="false">IF(OR(H367="",G367&lt;&gt;"Direct"),"",H367*IF(AND(E367&lt;&gt;"",ISNUMBER(MATCH(E367,Klanten!$B$6:$B$35,0)),ISNUMBER(INDEX(Klanten!$C$6:$C$35,MATCH(E367,Klanten!$B$6:$B$35,0)))),INDEX(Klanten!$C$6:$C$35,MATCH(E367,Klanten!$B$6:$B$35,0)),Start!$C$8))</f>
        <v/>
      </c>
    </row>
    <row r="368" customFormat="false" ht="15" hidden="false" customHeight="false" outlineLevel="0" collapsed="false">
      <c r="B368" s="39"/>
      <c r="C368" s="40" t="str">
        <f aca="false">IF(B368="","",CHOOSE(WEEKDAY(B368,2),"ma","di","wo","do","vr","za","zo"))</f>
        <v/>
      </c>
      <c r="D368" s="40" t="str">
        <f aca="false">IF(B368="","",_xlfn.ISOWEEKNUM(B368))</f>
        <v/>
      </c>
      <c r="E368" s="6"/>
      <c r="F368" s="41"/>
      <c r="G368" s="6"/>
      <c r="H368" s="42"/>
      <c r="I368" s="43" t="str">
        <f aca="false">IF(OR(H368="",G368&lt;&gt;"Direct"),"",H368*IF(AND(E368&lt;&gt;"",ISNUMBER(MATCH(E368,Klanten!$B$6:$B$35,0)),ISNUMBER(INDEX(Klanten!$C$6:$C$35,MATCH(E368,Klanten!$B$6:$B$35,0)))),INDEX(Klanten!$C$6:$C$35,MATCH(E368,Klanten!$B$6:$B$35,0)),Start!$C$8))</f>
        <v/>
      </c>
    </row>
    <row r="369" customFormat="false" ht="15" hidden="false" customHeight="false" outlineLevel="0" collapsed="false">
      <c r="B369" s="39"/>
      <c r="C369" s="40" t="str">
        <f aca="false">IF(B369="","",CHOOSE(WEEKDAY(B369,2),"ma","di","wo","do","vr","za","zo"))</f>
        <v/>
      </c>
      <c r="D369" s="40" t="str">
        <f aca="false">IF(B369="","",_xlfn.ISOWEEKNUM(B369))</f>
        <v/>
      </c>
      <c r="E369" s="6"/>
      <c r="F369" s="41"/>
      <c r="G369" s="6"/>
      <c r="H369" s="42"/>
      <c r="I369" s="43" t="str">
        <f aca="false">IF(OR(H369="",G369&lt;&gt;"Direct"),"",H369*IF(AND(E369&lt;&gt;"",ISNUMBER(MATCH(E369,Klanten!$B$6:$B$35,0)),ISNUMBER(INDEX(Klanten!$C$6:$C$35,MATCH(E369,Klanten!$B$6:$B$35,0)))),INDEX(Klanten!$C$6:$C$35,MATCH(E369,Klanten!$B$6:$B$35,0)),Start!$C$8))</f>
        <v/>
      </c>
    </row>
    <row r="370" customFormat="false" ht="15" hidden="false" customHeight="false" outlineLevel="0" collapsed="false">
      <c r="B370" s="39"/>
      <c r="C370" s="40" t="str">
        <f aca="false">IF(B370="","",CHOOSE(WEEKDAY(B370,2),"ma","di","wo","do","vr","za","zo"))</f>
        <v/>
      </c>
      <c r="D370" s="40" t="str">
        <f aca="false">IF(B370="","",_xlfn.ISOWEEKNUM(B370))</f>
        <v/>
      </c>
      <c r="E370" s="6"/>
      <c r="F370" s="41"/>
      <c r="G370" s="6"/>
      <c r="H370" s="42"/>
      <c r="I370" s="43" t="str">
        <f aca="false">IF(OR(H370="",G370&lt;&gt;"Direct"),"",H370*IF(AND(E370&lt;&gt;"",ISNUMBER(MATCH(E370,Klanten!$B$6:$B$35,0)),ISNUMBER(INDEX(Klanten!$C$6:$C$35,MATCH(E370,Klanten!$B$6:$B$35,0)))),INDEX(Klanten!$C$6:$C$35,MATCH(E370,Klanten!$B$6:$B$35,0)),Start!$C$8))</f>
        <v/>
      </c>
    </row>
    <row r="371" customFormat="false" ht="15" hidden="false" customHeight="false" outlineLevel="0" collapsed="false">
      <c r="B371" s="39"/>
      <c r="C371" s="40" t="str">
        <f aca="false">IF(B371="","",CHOOSE(WEEKDAY(B371,2),"ma","di","wo","do","vr","za","zo"))</f>
        <v/>
      </c>
      <c r="D371" s="40" t="str">
        <f aca="false">IF(B371="","",_xlfn.ISOWEEKNUM(B371))</f>
        <v/>
      </c>
      <c r="E371" s="6"/>
      <c r="F371" s="41"/>
      <c r="G371" s="6"/>
      <c r="H371" s="42"/>
      <c r="I371" s="43" t="str">
        <f aca="false">IF(OR(H371="",G371&lt;&gt;"Direct"),"",H371*IF(AND(E371&lt;&gt;"",ISNUMBER(MATCH(E371,Klanten!$B$6:$B$35,0)),ISNUMBER(INDEX(Klanten!$C$6:$C$35,MATCH(E371,Klanten!$B$6:$B$35,0)))),INDEX(Klanten!$C$6:$C$35,MATCH(E371,Klanten!$B$6:$B$35,0)),Start!$C$8))</f>
        <v/>
      </c>
    </row>
    <row r="372" customFormat="false" ht="15" hidden="false" customHeight="false" outlineLevel="0" collapsed="false">
      <c r="B372" s="39"/>
      <c r="C372" s="40" t="str">
        <f aca="false">IF(B372="","",CHOOSE(WEEKDAY(B372,2),"ma","di","wo","do","vr","za","zo"))</f>
        <v/>
      </c>
      <c r="D372" s="40" t="str">
        <f aca="false">IF(B372="","",_xlfn.ISOWEEKNUM(B372))</f>
        <v/>
      </c>
      <c r="E372" s="6"/>
      <c r="F372" s="41"/>
      <c r="G372" s="6"/>
      <c r="H372" s="42"/>
      <c r="I372" s="43" t="str">
        <f aca="false">IF(OR(H372="",G372&lt;&gt;"Direct"),"",H372*IF(AND(E372&lt;&gt;"",ISNUMBER(MATCH(E372,Klanten!$B$6:$B$35,0)),ISNUMBER(INDEX(Klanten!$C$6:$C$35,MATCH(E372,Klanten!$B$6:$B$35,0)))),INDEX(Klanten!$C$6:$C$35,MATCH(E372,Klanten!$B$6:$B$35,0)),Start!$C$8))</f>
        <v/>
      </c>
    </row>
    <row r="373" customFormat="false" ht="15" hidden="false" customHeight="false" outlineLevel="0" collapsed="false">
      <c r="B373" s="39"/>
      <c r="C373" s="40" t="str">
        <f aca="false">IF(B373="","",CHOOSE(WEEKDAY(B373,2),"ma","di","wo","do","vr","za","zo"))</f>
        <v/>
      </c>
      <c r="D373" s="40" t="str">
        <f aca="false">IF(B373="","",_xlfn.ISOWEEKNUM(B373))</f>
        <v/>
      </c>
      <c r="E373" s="6"/>
      <c r="F373" s="41"/>
      <c r="G373" s="6"/>
      <c r="H373" s="42"/>
      <c r="I373" s="43" t="str">
        <f aca="false">IF(OR(H373="",G373&lt;&gt;"Direct"),"",H373*IF(AND(E373&lt;&gt;"",ISNUMBER(MATCH(E373,Klanten!$B$6:$B$35,0)),ISNUMBER(INDEX(Klanten!$C$6:$C$35,MATCH(E373,Klanten!$B$6:$B$35,0)))),INDEX(Klanten!$C$6:$C$35,MATCH(E373,Klanten!$B$6:$B$35,0)),Start!$C$8))</f>
        <v/>
      </c>
    </row>
    <row r="374" customFormat="false" ht="15" hidden="false" customHeight="false" outlineLevel="0" collapsed="false">
      <c r="B374" s="39"/>
      <c r="C374" s="40" t="str">
        <f aca="false">IF(B374="","",CHOOSE(WEEKDAY(B374,2),"ma","di","wo","do","vr","za","zo"))</f>
        <v/>
      </c>
      <c r="D374" s="40" t="str">
        <f aca="false">IF(B374="","",_xlfn.ISOWEEKNUM(B374))</f>
        <v/>
      </c>
      <c r="E374" s="6"/>
      <c r="F374" s="41"/>
      <c r="G374" s="6"/>
      <c r="H374" s="42"/>
      <c r="I374" s="43" t="str">
        <f aca="false">IF(OR(H374="",G374&lt;&gt;"Direct"),"",H374*IF(AND(E374&lt;&gt;"",ISNUMBER(MATCH(E374,Klanten!$B$6:$B$35,0)),ISNUMBER(INDEX(Klanten!$C$6:$C$35,MATCH(E374,Klanten!$B$6:$B$35,0)))),INDEX(Klanten!$C$6:$C$35,MATCH(E374,Klanten!$B$6:$B$35,0)),Start!$C$8))</f>
        <v/>
      </c>
    </row>
    <row r="375" customFormat="false" ht="15" hidden="false" customHeight="false" outlineLevel="0" collapsed="false">
      <c r="B375" s="39"/>
      <c r="C375" s="40" t="str">
        <f aca="false">IF(B375="","",CHOOSE(WEEKDAY(B375,2),"ma","di","wo","do","vr","za","zo"))</f>
        <v/>
      </c>
      <c r="D375" s="40" t="str">
        <f aca="false">IF(B375="","",_xlfn.ISOWEEKNUM(B375))</f>
        <v/>
      </c>
      <c r="E375" s="6"/>
      <c r="F375" s="41"/>
      <c r="G375" s="6"/>
      <c r="H375" s="42"/>
      <c r="I375" s="43" t="str">
        <f aca="false">IF(OR(H375="",G375&lt;&gt;"Direct"),"",H375*IF(AND(E375&lt;&gt;"",ISNUMBER(MATCH(E375,Klanten!$B$6:$B$35,0)),ISNUMBER(INDEX(Klanten!$C$6:$C$35,MATCH(E375,Klanten!$B$6:$B$35,0)))),INDEX(Klanten!$C$6:$C$35,MATCH(E375,Klanten!$B$6:$B$35,0)),Start!$C$8))</f>
        <v/>
      </c>
    </row>
    <row r="376" customFormat="false" ht="15" hidden="false" customHeight="false" outlineLevel="0" collapsed="false">
      <c r="B376" s="39"/>
      <c r="C376" s="40" t="str">
        <f aca="false">IF(B376="","",CHOOSE(WEEKDAY(B376,2),"ma","di","wo","do","vr","za","zo"))</f>
        <v/>
      </c>
      <c r="D376" s="40" t="str">
        <f aca="false">IF(B376="","",_xlfn.ISOWEEKNUM(B376))</f>
        <v/>
      </c>
      <c r="E376" s="6"/>
      <c r="F376" s="41"/>
      <c r="G376" s="6"/>
      <c r="H376" s="42"/>
      <c r="I376" s="43" t="str">
        <f aca="false">IF(OR(H376="",G376&lt;&gt;"Direct"),"",H376*IF(AND(E376&lt;&gt;"",ISNUMBER(MATCH(E376,Klanten!$B$6:$B$35,0)),ISNUMBER(INDEX(Klanten!$C$6:$C$35,MATCH(E376,Klanten!$B$6:$B$35,0)))),INDEX(Klanten!$C$6:$C$35,MATCH(E376,Klanten!$B$6:$B$35,0)),Start!$C$8))</f>
        <v/>
      </c>
    </row>
    <row r="377" customFormat="false" ht="15" hidden="false" customHeight="false" outlineLevel="0" collapsed="false">
      <c r="B377" s="39"/>
      <c r="C377" s="40" t="str">
        <f aca="false">IF(B377="","",CHOOSE(WEEKDAY(B377,2),"ma","di","wo","do","vr","za","zo"))</f>
        <v/>
      </c>
      <c r="D377" s="40" t="str">
        <f aca="false">IF(B377="","",_xlfn.ISOWEEKNUM(B377))</f>
        <v/>
      </c>
      <c r="E377" s="6"/>
      <c r="F377" s="41"/>
      <c r="G377" s="6"/>
      <c r="H377" s="42"/>
      <c r="I377" s="43" t="str">
        <f aca="false">IF(OR(H377="",G377&lt;&gt;"Direct"),"",H377*IF(AND(E377&lt;&gt;"",ISNUMBER(MATCH(E377,Klanten!$B$6:$B$35,0)),ISNUMBER(INDEX(Klanten!$C$6:$C$35,MATCH(E377,Klanten!$B$6:$B$35,0)))),INDEX(Klanten!$C$6:$C$35,MATCH(E377,Klanten!$B$6:$B$35,0)),Start!$C$8))</f>
        <v/>
      </c>
    </row>
    <row r="378" customFormat="false" ht="15" hidden="false" customHeight="false" outlineLevel="0" collapsed="false">
      <c r="B378" s="39"/>
      <c r="C378" s="40" t="str">
        <f aca="false">IF(B378="","",CHOOSE(WEEKDAY(B378,2),"ma","di","wo","do","vr","za","zo"))</f>
        <v/>
      </c>
      <c r="D378" s="40" t="str">
        <f aca="false">IF(B378="","",_xlfn.ISOWEEKNUM(B378))</f>
        <v/>
      </c>
      <c r="E378" s="6"/>
      <c r="F378" s="41"/>
      <c r="G378" s="6"/>
      <c r="H378" s="42"/>
      <c r="I378" s="43" t="str">
        <f aca="false">IF(OR(H378="",G378&lt;&gt;"Direct"),"",H378*IF(AND(E378&lt;&gt;"",ISNUMBER(MATCH(E378,Klanten!$B$6:$B$35,0)),ISNUMBER(INDEX(Klanten!$C$6:$C$35,MATCH(E378,Klanten!$B$6:$B$35,0)))),INDEX(Klanten!$C$6:$C$35,MATCH(E378,Klanten!$B$6:$B$35,0)),Start!$C$8))</f>
        <v/>
      </c>
    </row>
    <row r="379" customFormat="false" ht="15" hidden="false" customHeight="false" outlineLevel="0" collapsed="false">
      <c r="B379" s="39"/>
      <c r="C379" s="40" t="str">
        <f aca="false">IF(B379="","",CHOOSE(WEEKDAY(B379,2),"ma","di","wo","do","vr","za","zo"))</f>
        <v/>
      </c>
      <c r="D379" s="40" t="str">
        <f aca="false">IF(B379="","",_xlfn.ISOWEEKNUM(B379))</f>
        <v/>
      </c>
      <c r="E379" s="6"/>
      <c r="F379" s="41"/>
      <c r="G379" s="6"/>
      <c r="H379" s="42"/>
      <c r="I379" s="43" t="str">
        <f aca="false">IF(OR(H379="",G379&lt;&gt;"Direct"),"",H379*IF(AND(E379&lt;&gt;"",ISNUMBER(MATCH(E379,Klanten!$B$6:$B$35,0)),ISNUMBER(INDEX(Klanten!$C$6:$C$35,MATCH(E379,Klanten!$B$6:$B$35,0)))),INDEX(Klanten!$C$6:$C$35,MATCH(E379,Klanten!$B$6:$B$35,0)),Start!$C$8))</f>
        <v/>
      </c>
    </row>
    <row r="380" customFormat="false" ht="15" hidden="false" customHeight="false" outlineLevel="0" collapsed="false">
      <c r="B380" s="39"/>
      <c r="C380" s="40" t="str">
        <f aca="false">IF(B380="","",CHOOSE(WEEKDAY(B380,2),"ma","di","wo","do","vr","za","zo"))</f>
        <v/>
      </c>
      <c r="D380" s="40" t="str">
        <f aca="false">IF(B380="","",_xlfn.ISOWEEKNUM(B380))</f>
        <v/>
      </c>
      <c r="E380" s="6"/>
      <c r="F380" s="41"/>
      <c r="G380" s="6"/>
      <c r="H380" s="42"/>
      <c r="I380" s="43" t="str">
        <f aca="false">IF(OR(H380="",G380&lt;&gt;"Direct"),"",H380*IF(AND(E380&lt;&gt;"",ISNUMBER(MATCH(E380,Klanten!$B$6:$B$35,0)),ISNUMBER(INDEX(Klanten!$C$6:$C$35,MATCH(E380,Klanten!$B$6:$B$35,0)))),INDEX(Klanten!$C$6:$C$35,MATCH(E380,Klanten!$B$6:$B$35,0)),Start!$C$8))</f>
        <v/>
      </c>
    </row>
    <row r="381" customFormat="false" ht="15" hidden="false" customHeight="false" outlineLevel="0" collapsed="false">
      <c r="B381" s="39"/>
      <c r="C381" s="40" t="str">
        <f aca="false">IF(B381="","",CHOOSE(WEEKDAY(B381,2),"ma","di","wo","do","vr","za","zo"))</f>
        <v/>
      </c>
      <c r="D381" s="40" t="str">
        <f aca="false">IF(B381="","",_xlfn.ISOWEEKNUM(B381))</f>
        <v/>
      </c>
      <c r="E381" s="6"/>
      <c r="F381" s="41"/>
      <c r="G381" s="6"/>
      <c r="H381" s="42"/>
      <c r="I381" s="43" t="str">
        <f aca="false">IF(OR(H381="",G381&lt;&gt;"Direct"),"",H381*IF(AND(E381&lt;&gt;"",ISNUMBER(MATCH(E381,Klanten!$B$6:$B$35,0)),ISNUMBER(INDEX(Klanten!$C$6:$C$35,MATCH(E381,Klanten!$B$6:$B$35,0)))),INDEX(Klanten!$C$6:$C$35,MATCH(E381,Klanten!$B$6:$B$35,0)),Start!$C$8))</f>
        <v/>
      </c>
    </row>
    <row r="382" customFormat="false" ht="15" hidden="false" customHeight="false" outlineLevel="0" collapsed="false">
      <c r="B382" s="39"/>
      <c r="C382" s="40" t="str">
        <f aca="false">IF(B382="","",CHOOSE(WEEKDAY(B382,2),"ma","di","wo","do","vr","za","zo"))</f>
        <v/>
      </c>
      <c r="D382" s="40" t="str">
        <f aca="false">IF(B382="","",_xlfn.ISOWEEKNUM(B382))</f>
        <v/>
      </c>
      <c r="E382" s="6"/>
      <c r="F382" s="41"/>
      <c r="G382" s="6"/>
      <c r="H382" s="42"/>
      <c r="I382" s="43" t="str">
        <f aca="false">IF(OR(H382="",G382&lt;&gt;"Direct"),"",H382*IF(AND(E382&lt;&gt;"",ISNUMBER(MATCH(E382,Klanten!$B$6:$B$35,0)),ISNUMBER(INDEX(Klanten!$C$6:$C$35,MATCH(E382,Klanten!$B$6:$B$35,0)))),INDEX(Klanten!$C$6:$C$35,MATCH(E382,Klanten!$B$6:$B$35,0)),Start!$C$8))</f>
        <v/>
      </c>
    </row>
    <row r="383" customFormat="false" ht="15" hidden="false" customHeight="false" outlineLevel="0" collapsed="false">
      <c r="B383" s="39"/>
      <c r="C383" s="40" t="str">
        <f aca="false">IF(B383="","",CHOOSE(WEEKDAY(B383,2),"ma","di","wo","do","vr","za","zo"))</f>
        <v/>
      </c>
      <c r="D383" s="40" t="str">
        <f aca="false">IF(B383="","",_xlfn.ISOWEEKNUM(B383))</f>
        <v/>
      </c>
      <c r="E383" s="6"/>
      <c r="F383" s="41"/>
      <c r="G383" s="6"/>
      <c r="H383" s="42"/>
      <c r="I383" s="43" t="str">
        <f aca="false">IF(OR(H383="",G383&lt;&gt;"Direct"),"",H383*IF(AND(E383&lt;&gt;"",ISNUMBER(MATCH(E383,Klanten!$B$6:$B$35,0)),ISNUMBER(INDEX(Klanten!$C$6:$C$35,MATCH(E383,Klanten!$B$6:$B$35,0)))),INDEX(Klanten!$C$6:$C$35,MATCH(E383,Klanten!$B$6:$B$35,0)),Start!$C$8))</f>
        <v/>
      </c>
    </row>
    <row r="384" customFormat="false" ht="15" hidden="false" customHeight="false" outlineLevel="0" collapsed="false">
      <c r="B384" s="39"/>
      <c r="C384" s="40" t="str">
        <f aca="false">IF(B384="","",CHOOSE(WEEKDAY(B384,2),"ma","di","wo","do","vr","za","zo"))</f>
        <v/>
      </c>
      <c r="D384" s="40" t="str">
        <f aca="false">IF(B384="","",_xlfn.ISOWEEKNUM(B384))</f>
        <v/>
      </c>
      <c r="E384" s="6"/>
      <c r="F384" s="41"/>
      <c r="G384" s="6"/>
      <c r="H384" s="42"/>
      <c r="I384" s="43" t="str">
        <f aca="false">IF(OR(H384="",G384&lt;&gt;"Direct"),"",H384*IF(AND(E384&lt;&gt;"",ISNUMBER(MATCH(E384,Klanten!$B$6:$B$35,0)),ISNUMBER(INDEX(Klanten!$C$6:$C$35,MATCH(E384,Klanten!$B$6:$B$35,0)))),INDEX(Klanten!$C$6:$C$35,MATCH(E384,Klanten!$B$6:$B$35,0)),Start!$C$8))</f>
        <v/>
      </c>
    </row>
    <row r="385" customFormat="false" ht="15" hidden="false" customHeight="false" outlineLevel="0" collapsed="false">
      <c r="B385" s="39"/>
      <c r="C385" s="40" t="str">
        <f aca="false">IF(B385="","",CHOOSE(WEEKDAY(B385,2),"ma","di","wo","do","vr","za","zo"))</f>
        <v/>
      </c>
      <c r="D385" s="40" t="str">
        <f aca="false">IF(B385="","",_xlfn.ISOWEEKNUM(B385))</f>
        <v/>
      </c>
      <c r="E385" s="6"/>
      <c r="F385" s="41"/>
      <c r="G385" s="6"/>
      <c r="H385" s="42"/>
      <c r="I385" s="43" t="str">
        <f aca="false">IF(OR(H385="",G385&lt;&gt;"Direct"),"",H385*IF(AND(E385&lt;&gt;"",ISNUMBER(MATCH(E385,Klanten!$B$6:$B$35,0)),ISNUMBER(INDEX(Klanten!$C$6:$C$35,MATCH(E385,Klanten!$B$6:$B$35,0)))),INDEX(Klanten!$C$6:$C$35,MATCH(E385,Klanten!$B$6:$B$35,0)),Start!$C$8))</f>
        <v/>
      </c>
    </row>
    <row r="386" customFormat="false" ht="15" hidden="false" customHeight="false" outlineLevel="0" collapsed="false">
      <c r="B386" s="39"/>
      <c r="C386" s="40" t="str">
        <f aca="false">IF(B386="","",CHOOSE(WEEKDAY(B386,2),"ma","di","wo","do","vr","za","zo"))</f>
        <v/>
      </c>
      <c r="D386" s="40" t="str">
        <f aca="false">IF(B386="","",_xlfn.ISOWEEKNUM(B386))</f>
        <v/>
      </c>
      <c r="E386" s="6"/>
      <c r="F386" s="41"/>
      <c r="G386" s="6"/>
      <c r="H386" s="42"/>
      <c r="I386" s="43" t="str">
        <f aca="false">IF(OR(H386="",G386&lt;&gt;"Direct"),"",H386*IF(AND(E386&lt;&gt;"",ISNUMBER(MATCH(E386,Klanten!$B$6:$B$35,0)),ISNUMBER(INDEX(Klanten!$C$6:$C$35,MATCH(E386,Klanten!$B$6:$B$35,0)))),INDEX(Klanten!$C$6:$C$35,MATCH(E386,Klanten!$B$6:$B$35,0)),Start!$C$8))</f>
        <v/>
      </c>
    </row>
    <row r="387" customFormat="false" ht="15" hidden="false" customHeight="false" outlineLevel="0" collapsed="false">
      <c r="B387" s="39"/>
      <c r="C387" s="40" t="str">
        <f aca="false">IF(B387="","",CHOOSE(WEEKDAY(B387,2),"ma","di","wo","do","vr","za","zo"))</f>
        <v/>
      </c>
      <c r="D387" s="40" t="str">
        <f aca="false">IF(B387="","",_xlfn.ISOWEEKNUM(B387))</f>
        <v/>
      </c>
      <c r="E387" s="6"/>
      <c r="F387" s="41"/>
      <c r="G387" s="6"/>
      <c r="H387" s="42"/>
      <c r="I387" s="43" t="str">
        <f aca="false">IF(OR(H387="",G387&lt;&gt;"Direct"),"",H387*IF(AND(E387&lt;&gt;"",ISNUMBER(MATCH(E387,Klanten!$B$6:$B$35,0)),ISNUMBER(INDEX(Klanten!$C$6:$C$35,MATCH(E387,Klanten!$B$6:$B$35,0)))),INDEX(Klanten!$C$6:$C$35,MATCH(E387,Klanten!$B$6:$B$35,0)),Start!$C$8))</f>
        <v/>
      </c>
    </row>
    <row r="388" customFormat="false" ht="15" hidden="false" customHeight="false" outlineLevel="0" collapsed="false">
      <c r="B388" s="39"/>
      <c r="C388" s="40" t="str">
        <f aca="false">IF(B388="","",CHOOSE(WEEKDAY(B388,2),"ma","di","wo","do","vr","za","zo"))</f>
        <v/>
      </c>
      <c r="D388" s="40" t="str">
        <f aca="false">IF(B388="","",_xlfn.ISOWEEKNUM(B388))</f>
        <v/>
      </c>
      <c r="E388" s="6"/>
      <c r="F388" s="41"/>
      <c r="G388" s="6"/>
      <c r="H388" s="42"/>
      <c r="I388" s="43" t="str">
        <f aca="false">IF(OR(H388="",G388&lt;&gt;"Direct"),"",H388*IF(AND(E388&lt;&gt;"",ISNUMBER(MATCH(E388,Klanten!$B$6:$B$35,0)),ISNUMBER(INDEX(Klanten!$C$6:$C$35,MATCH(E388,Klanten!$B$6:$B$35,0)))),INDEX(Klanten!$C$6:$C$35,MATCH(E388,Klanten!$B$6:$B$35,0)),Start!$C$8))</f>
        <v/>
      </c>
    </row>
    <row r="389" customFormat="false" ht="15" hidden="false" customHeight="false" outlineLevel="0" collapsed="false">
      <c r="B389" s="39"/>
      <c r="C389" s="40" t="str">
        <f aca="false">IF(B389="","",CHOOSE(WEEKDAY(B389,2),"ma","di","wo","do","vr","za","zo"))</f>
        <v/>
      </c>
      <c r="D389" s="40" t="str">
        <f aca="false">IF(B389="","",_xlfn.ISOWEEKNUM(B389))</f>
        <v/>
      </c>
      <c r="E389" s="6"/>
      <c r="F389" s="41"/>
      <c r="G389" s="6"/>
      <c r="H389" s="42"/>
      <c r="I389" s="43" t="str">
        <f aca="false">IF(OR(H389="",G389&lt;&gt;"Direct"),"",H389*IF(AND(E389&lt;&gt;"",ISNUMBER(MATCH(E389,Klanten!$B$6:$B$35,0)),ISNUMBER(INDEX(Klanten!$C$6:$C$35,MATCH(E389,Klanten!$B$6:$B$35,0)))),INDEX(Klanten!$C$6:$C$35,MATCH(E389,Klanten!$B$6:$B$35,0)),Start!$C$8))</f>
        <v/>
      </c>
    </row>
    <row r="390" customFormat="false" ht="15" hidden="false" customHeight="false" outlineLevel="0" collapsed="false">
      <c r="B390" s="39"/>
      <c r="C390" s="40" t="str">
        <f aca="false">IF(B390="","",CHOOSE(WEEKDAY(B390,2),"ma","di","wo","do","vr","za","zo"))</f>
        <v/>
      </c>
      <c r="D390" s="40" t="str">
        <f aca="false">IF(B390="","",_xlfn.ISOWEEKNUM(B390))</f>
        <v/>
      </c>
      <c r="E390" s="6"/>
      <c r="F390" s="41"/>
      <c r="G390" s="6"/>
      <c r="H390" s="42"/>
      <c r="I390" s="43" t="str">
        <f aca="false">IF(OR(H390="",G390&lt;&gt;"Direct"),"",H390*IF(AND(E390&lt;&gt;"",ISNUMBER(MATCH(E390,Klanten!$B$6:$B$35,0)),ISNUMBER(INDEX(Klanten!$C$6:$C$35,MATCH(E390,Klanten!$B$6:$B$35,0)))),INDEX(Klanten!$C$6:$C$35,MATCH(E390,Klanten!$B$6:$B$35,0)),Start!$C$8))</f>
        <v/>
      </c>
    </row>
    <row r="391" customFormat="false" ht="15" hidden="false" customHeight="false" outlineLevel="0" collapsed="false">
      <c r="B391" s="39"/>
      <c r="C391" s="40" t="str">
        <f aca="false">IF(B391="","",CHOOSE(WEEKDAY(B391,2),"ma","di","wo","do","vr","za","zo"))</f>
        <v/>
      </c>
      <c r="D391" s="40" t="str">
        <f aca="false">IF(B391="","",_xlfn.ISOWEEKNUM(B391))</f>
        <v/>
      </c>
      <c r="E391" s="6"/>
      <c r="F391" s="41"/>
      <c r="G391" s="6"/>
      <c r="H391" s="42"/>
      <c r="I391" s="43" t="str">
        <f aca="false">IF(OR(H391="",G391&lt;&gt;"Direct"),"",H391*IF(AND(E391&lt;&gt;"",ISNUMBER(MATCH(E391,Klanten!$B$6:$B$35,0)),ISNUMBER(INDEX(Klanten!$C$6:$C$35,MATCH(E391,Klanten!$B$6:$B$35,0)))),INDEX(Klanten!$C$6:$C$35,MATCH(E391,Klanten!$B$6:$B$35,0)),Start!$C$8))</f>
        <v/>
      </c>
    </row>
    <row r="392" customFormat="false" ht="15" hidden="false" customHeight="false" outlineLevel="0" collapsed="false">
      <c r="B392" s="39"/>
      <c r="C392" s="40" t="str">
        <f aca="false">IF(B392="","",CHOOSE(WEEKDAY(B392,2),"ma","di","wo","do","vr","za","zo"))</f>
        <v/>
      </c>
      <c r="D392" s="40" t="str">
        <f aca="false">IF(B392="","",_xlfn.ISOWEEKNUM(B392))</f>
        <v/>
      </c>
      <c r="E392" s="6"/>
      <c r="F392" s="41"/>
      <c r="G392" s="6"/>
      <c r="H392" s="42"/>
      <c r="I392" s="43" t="str">
        <f aca="false">IF(OR(H392="",G392&lt;&gt;"Direct"),"",H392*IF(AND(E392&lt;&gt;"",ISNUMBER(MATCH(E392,Klanten!$B$6:$B$35,0)),ISNUMBER(INDEX(Klanten!$C$6:$C$35,MATCH(E392,Klanten!$B$6:$B$35,0)))),INDEX(Klanten!$C$6:$C$35,MATCH(E392,Klanten!$B$6:$B$35,0)),Start!$C$8))</f>
        <v/>
      </c>
    </row>
    <row r="393" customFormat="false" ht="15" hidden="false" customHeight="false" outlineLevel="0" collapsed="false">
      <c r="B393" s="39"/>
      <c r="C393" s="40" t="str">
        <f aca="false">IF(B393="","",CHOOSE(WEEKDAY(B393,2),"ma","di","wo","do","vr","za","zo"))</f>
        <v/>
      </c>
      <c r="D393" s="40" t="str">
        <f aca="false">IF(B393="","",_xlfn.ISOWEEKNUM(B393))</f>
        <v/>
      </c>
      <c r="E393" s="6"/>
      <c r="F393" s="41"/>
      <c r="G393" s="6"/>
      <c r="H393" s="42"/>
      <c r="I393" s="43" t="str">
        <f aca="false">IF(OR(H393="",G393&lt;&gt;"Direct"),"",H393*IF(AND(E393&lt;&gt;"",ISNUMBER(MATCH(E393,Klanten!$B$6:$B$35,0)),ISNUMBER(INDEX(Klanten!$C$6:$C$35,MATCH(E393,Klanten!$B$6:$B$35,0)))),INDEX(Klanten!$C$6:$C$35,MATCH(E393,Klanten!$B$6:$B$35,0)),Start!$C$8))</f>
        <v/>
      </c>
    </row>
    <row r="394" customFormat="false" ht="15" hidden="false" customHeight="false" outlineLevel="0" collapsed="false">
      <c r="B394" s="39"/>
      <c r="C394" s="40" t="str">
        <f aca="false">IF(B394="","",CHOOSE(WEEKDAY(B394,2),"ma","di","wo","do","vr","za","zo"))</f>
        <v/>
      </c>
      <c r="D394" s="40" t="str">
        <f aca="false">IF(B394="","",_xlfn.ISOWEEKNUM(B394))</f>
        <v/>
      </c>
      <c r="E394" s="6"/>
      <c r="F394" s="41"/>
      <c r="G394" s="6"/>
      <c r="H394" s="42"/>
      <c r="I394" s="43" t="str">
        <f aca="false">IF(OR(H394="",G394&lt;&gt;"Direct"),"",H394*IF(AND(E394&lt;&gt;"",ISNUMBER(MATCH(E394,Klanten!$B$6:$B$35,0)),ISNUMBER(INDEX(Klanten!$C$6:$C$35,MATCH(E394,Klanten!$B$6:$B$35,0)))),INDEX(Klanten!$C$6:$C$35,MATCH(E394,Klanten!$B$6:$B$35,0)),Start!$C$8))</f>
        <v/>
      </c>
    </row>
    <row r="395" customFormat="false" ht="15" hidden="false" customHeight="false" outlineLevel="0" collapsed="false">
      <c r="B395" s="39"/>
      <c r="C395" s="40" t="str">
        <f aca="false">IF(B395="","",CHOOSE(WEEKDAY(B395,2),"ma","di","wo","do","vr","za","zo"))</f>
        <v/>
      </c>
      <c r="D395" s="40" t="str">
        <f aca="false">IF(B395="","",_xlfn.ISOWEEKNUM(B395))</f>
        <v/>
      </c>
      <c r="E395" s="6"/>
      <c r="F395" s="41"/>
      <c r="G395" s="6"/>
      <c r="H395" s="42"/>
      <c r="I395" s="43" t="str">
        <f aca="false">IF(OR(H395="",G395&lt;&gt;"Direct"),"",H395*IF(AND(E395&lt;&gt;"",ISNUMBER(MATCH(E395,Klanten!$B$6:$B$35,0)),ISNUMBER(INDEX(Klanten!$C$6:$C$35,MATCH(E395,Klanten!$B$6:$B$35,0)))),INDEX(Klanten!$C$6:$C$35,MATCH(E395,Klanten!$B$6:$B$35,0)),Start!$C$8))</f>
        <v/>
      </c>
    </row>
    <row r="396" customFormat="false" ht="15" hidden="false" customHeight="false" outlineLevel="0" collapsed="false">
      <c r="B396" s="39"/>
      <c r="C396" s="40" t="str">
        <f aca="false">IF(B396="","",CHOOSE(WEEKDAY(B396,2),"ma","di","wo","do","vr","za","zo"))</f>
        <v/>
      </c>
      <c r="D396" s="40" t="str">
        <f aca="false">IF(B396="","",_xlfn.ISOWEEKNUM(B396))</f>
        <v/>
      </c>
      <c r="E396" s="6"/>
      <c r="F396" s="41"/>
      <c r="G396" s="6"/>
      <c r="H396" s="42"/>
      <c r="I396" s="43" t="str">
        <f aca="false">IF(OR(H396="",G396&lt;&gt;"Direct"),"",H396*IF(AND(E396&lt;&gt;"",ISNUMBER(MATCH(E396,Klanten!$B$6:$B$35,0)),ISNUMBER(INDEX(Klanten!$C$6:$C$35,MATCH(E396,Klanten!$B$6:$B$35,0)))),INDEX(Klanten!$C$6:$C$35,MATCH(E396,Klanten!$B$6:$B$35,0)),Start!$C$8))</f>
        <v/>
      </c>
    </row>
    <row r="397" customFormat="false" ht="15" hidden="false" customHeight="false" outlineLevel="0" collapsed="false">
      <c r="B397" s="39"/>
      <c r="C397" s="40" t="str">
        <f aca="false">IF(B397="","",CHOOSE(WEEKDAY(B397,2),"ma","di","wo","do","vr","za","zo"))</f>
        <v/>
      </c>
      <c r="D397" s="40" t="str">
        <f aca="false">IF(B397="","",_xlfn.ISOWEEKNUM(B397))</f>
        <v/>
      </c>
      <c r="E397" s="6"/>
      <c r="F397" s="41"/>
      <c r="G397" s="6"/>
      <c r="H397" s="42"/>
      <c r="I397" s="43" t="str">
        <f aca="false">IF(OR(H397="",G397&lt;&gt;"Direct"),"",H397*IF(AND(E397&lt;&gt;"",ISNUMBER(MATCH(E397,Klanten!$B$6:$B$35,0)),ISNUMBER(INDEX(Klanten!$C$6:$C$35,MATCH(E397,Klanten!$B$6:$B$35,0)))),INDEX(Klanten!$C$6:$C$35,MATCH(E397,Klanten!$B$6:$B$35,0)),Start!$C$8))</f>
        <v/>
      </c>
    </row>
    <row r="398" customFormat="false" ht="15" hidden="false" customHeight="false" outlineLevel="0" collapsed="false">
      <c r="B398" s="39"/>
      <c r="C398" s="40" t="str">
        <f aca="false">IF(B398="","",CHOOSE(WEEKDAY(B398,2),"ma","di","wo","do","vr","za","zo"))</f>
        <v/>
      </c>
      <c r="D398" s="40" t="str">
        <f aca="false">IF(B398="","",_xlfn.ISOWEEKNUM(B398))</f>
        <v/>
      </c>
      <c r="E398" s="6"/>
      <c r="F398" s="41"/>
      <c r="G398" s="6"/>
      <c r="H398" s="42"/>
      <c r="I398" s="43" t="str">
        <f aca="false">IF(OR(H398="",G398&lt;&gt;"Direct"),"",H398*IF(AND(E398&lt;&gt;"",ISNUMBER(MATCH(E398,Klanten!$B$6:$B$35,0)),ISNUMBER(INDEX(Klanten!$C$6:$C$35,MATCH(E398,Klanten!$B$6:$B$35,0)))),INDEX(Klanten!$C$6:$C$35,MATCH(E398,Klanten!$B$6:$B$35,0)),Start!$C$8))</f>
        <v/>
      </c>
    </row>
    <row r="399" customFormat="false" ht="15" hidden="false" customHeight="false" outlineLevel="0" collapsed="false">
      <c r="B399" s="39"/>
      <c r="C399" s="40" t="str">
        <f aca="false">IF(B399="","",CHOOSE(WEEKDAY(B399,2),"ma","di","wo","do","vr","za","zo"))</f>
        <v/>
      </c>
      <c r="D399" s="40" t="str">
        <f aca="false">IF(B399="","",_xlfn.ISOWEEKNUM(B399))</f>
        <v/>
      </c>
      <c r="E399" s="6"/>
      <c r="F399" s="41"/>
      <c r="G399" s="6"/>
      <c r="H399" s="42"/>
      <c r="I399" s="43" t="str">
        <f aca="false">IF(OR(H399="",G399&lt;&gt;"Direct"),"",H399*IF(AND(E399&lt;&gt;"",ISNUMBER(MATCH(E399,Klanten!$B$6:$B$35,0)),ISNUMBER(INDEX(Klanten!$C$6:$C$35,MATCH(E399,Klanten!$B$6:$B$35,0)))),INDEX(Klanten!$C$6:$C$35,MATCH(E399,Klanten!$B$6:$B$35,0)),Start!$C$8))</f>
        <v/>
      </c>
    </row>
    <row r="400" customFormat="false" ht="15" hidden="false" customHeight="false" outlineLevel="0" collapsed="false">
      <c r="B400" s="39"/>
      <c r="C400" s="40" t="str">
        <f aca="false">IF(B400="","",CHOOSE(WEEKDAY(B400,2),"ma","di","wo","do","vr","za","zo"))</f>
        <v/>
      </c>
      <c r="D400" s="40" t="str">
        <f aca="false">IF(B400="","",_xlfn.ISOWEEKNUM(B400))</f>
        <v/>
      </c>
      <c r="E400" s="6"/>
      <c r="F400" s="41"/>
      <c r="G400" s="6"/>
      <c r="H400" s="42"/>
      <c r="I400" s="43" t="str">
        <f aca="false">IF(OR(H400="",G400&lt;&gt;"Direct"),"",H400*IF(AND(E400&lt;&gt;"",ISNUMBER(MATCH(E400,Klanten!$B$6:$B$35,0)),ISNUMBER(INDEX(Klanten!$C$6:$C$35,MATCH(E400,Klanten!$B$6:$B$35,0)))),INDEX(Klanten!$C$6:$C$35,MATCH(E400,Klanten!$B$6:$B$35,0)),Start!$C$8))</f>
        <v/>
      </c>
    </row>
    <row r="401" customFormat="false" ht="15" hidden="false" customHeight="false" outlineLevel="0" collapsed="false">
      <c r="B401" s="39"/>
      <c r="C401" s="40" t="str">
        <f aca="false">IF(B401="","",CHOOSE(WEEKDAY(B401,2),"ma","di","wo","do","vr","za","zo"))</f>
        <v/>
      </c>
      <c r="D401" s="40" t="str">
        <f aca="false">IF(B401="","",_xlfn.ISOWEEKNUM(B401))</f>
        <v/>
      </c>
      <c r="E401" s="6"/>
      <c r="F401" s="41"/>
      <c r="G401" s="6"/>
      <c r="H401" s="42"/>
      <c r="I401" s="43" t="str">
        <f aca="false">IF(OR(H401="",G401&lt;&gt;"Direct"),"",H401*IF(AND(E401&lt;&gt;"",ISNUMBER(MATCH(E401,Klanten!$B$6:$B$35,0)),ISNUMBER(INDEX(Klanten!$C$6:$C$35,MATCH(E401,Klanten!$B$6:$B$35,0)))),INDEX(Klanten!$C$6:$C$35,MATCH(E401,Klanten!$B$6:$B$35,0)),Start!$C$8))</f>
        <v/>
      </c>
    </row>
    <row r="402" customFormat="false" ht="15" hidden="false" customHeight="false" outlineLevel="0" collapsed="false">
      <c r="B402" s="39"/>
      <c r="C402" s="40" t="str">
        <f aca="false">IF(B402="","",CHOOSE(WEEKDAY(B402,2),"ma","di","wo","do","vr","za","zo"))</f>
        <v/>
      </c>
      <c r="D402" s="40" t="str">
        <f aca="false">IF(B402="","",_xlfn.ISOWEEKNUM(B402))</f>
        <v/>
      </c>
      <c r="E402" s="6"/>
      <c r="F402" s="41"/>
      <c r="G402" s="6"/>
      <c r="H402" s="42"/>
      <c r="I402" s="43" t="str">
        <f aca="false">IF(OR(H402="",G402&lt;&gt;"Direct"),"",H402*IF(AND(E402&lt;&gt;"",ISNUMBER(MATCH(E402,Klanten!$B$6:$B$35,0)),ISNUMBER(INDEX(Klanten!$C$6:$C$35,MATCH(E402,Klanten!$B$6:$B$35,0)))),INDEX(Klanten!$C$6:$C$35,MATCH(E402,Klanten!$B$6:$B$35,0)),Start!$C$8))</f>
        <v/>
      </c>
    </row>
    <row r="403" customFormat="false" ht="15" hidden="false" customHeight="false" outlineLevel="0" collapsed="false">
      <c r="B403" s="39"/>
      <c r="C403" s="40" t="str">
        <f aca="false">IF(B403="","",CHOOSE(WEEKDAY(B403,2),"ma","di","wo","do","vr","za","zo"))</f>
        <v/>
      </c>
      <c r="D403" s="40" t="str">
        <f aca="false">IF(B403="","",_xlfn.ISOWEEKNUM(B403))</f>
        <v/>
      </c>
      <c r="E403" s="6"/>
      <c r="F403" s="41"/>
      <c r="G403" s="6"/>
      <c r="H403" s="42"/>
      <c r="I403" s="43" t="str">
        <f aca="false">IF(OR(H403="",G403&lt;&gt;"Direct"),"",H403*IF(AND(E403&lt;&gt;"",ISNUMBER(MATCH(E403,Klanten!$B$6:$B$35,0)),ISNUMBER(INDEX(Klanten!$C$6:$C$35,MATCH(E403,Klanten!$B$6:$B$35,0)))),INDEX(Klanten!$C$6:$C$35,MATCH(E403,Klanten!$B$6:$B$35,0)),Start!$C$8))</f>
        <v/>
      </c>
    </row>
    <row r="404" customFormat="false" ht="15" hidden="false" customHeight="false" outlineLevel="0" collapsed="false">
      <c r="B404" s="39"/>
      <c r="C404" s="40" t="str">
        <f aca="false">IF(B404="","",CHOOSE(WEEKDAY(B404,2),"ma","di","wo","do","vr","za","zo"))</f>
        <v/>
      </c>
      <c r="D404" s="40" t="str">
        <f aca="false">IF(B404="","",_xlfn.ISOWEEKNUM(B404))</f>
        <v/>
      </c>
      <c r="E404" s="6"/>
      <c r="F404" s="41"/>
      <c r="G404" s="6"/>
      <c r="H404" s="42"/>
      <c r="I404" s="43" t="str">
        <f aca="false">IF(OR(H404="",G404&lt;&gt;"Direct"),"",H404*IF(AND(E404&lt;&gt;"",ISNUMBER(MATCH(E404,Klanten!$B$6:$B$35,0)),ISNUMBER(INDEX(Klanten!$C$6:$C$35,MATCH(E404,Klanten!$B$6:$B$35,0)))),INDEX(Klanten!$C$6:$C$35,MATCH(E404,Klanten!$B$6:$B$35,0)),Start!$C$8))</f>
        <v/>
      </c>
    </row>
    <row r="405" customFormat="false" ht="15" hidden="false" customHeight="false" outlineLevel="0" collapsed="false">
      <c r="B405" s="39"/>
      <c r="C405" s="40" t="str">
        <f aca="false">IF(B405="","",CHOOSE(WEEKDAY(B405,2),"ma","di","wo","do","vr","za","zo"))</f>
        <v/>
      </c>
      <c r="D405" s="40" t="str">
        <f aca="false">IF(B405="","",_xlfn.ISOWEEKNUM(B405))</f>
        <v/>
      </c>
      <c r="E405" s="6"/>
      <c r="F405" s="41"/>
      <c r="G405" s="6"/>
      <c r="H405" s="42"/>
      <c r="I405" s="43" t="str">
        <f aca="false">IF(OR(H405="",G405&lt;&gt;"Direct"),"",H405*IF(AND(E405&lt;&gt;"",ISNUMBER(MATCH(E405,Klanten!$B$6:$B$35,0)),ISNUMBER(INDEX(Klanten!$C$6:$C$35,MATCH(E405,Klanten!$B$6:$B$35,0)))),INDEX(Klanten!$C$6:$C$35,MATCH(E405,Klanten!$B$6:$B$35,0)),Start!$C$8))</f>
        <v/>
      </c>
    </row>
    <row r="406" customFormat="false" ht="15" hidden="false" customHeight="false" outlineLevel="0" collapsed="false">
      <c r="B406" s="39"/>
      <c r="C406" s="40" t="str">
        <f aca="false">IF(B406="","",CHOOSE(WEEKDAY(B406,2),"ma","di","wo","do","vr","za","zo"))</f>
        <v/>
      </c>
      <c r="D406" s="40" t="str">
        <f aca="false">IF(B406="","",_xlfn.ISOWEEKNUM(B406))</f>
        <v/>
      </c>
      <c r="E406" s="6"/>
      <c r="F406" s="41"/>
      <c r="G406" s="6"/>
      <c r="H406" s="42"/>
      <c r="I406" s="43" t="str">
        <f aca="false">IF(OR(H406="",G406&lt;&gt;"Direct"),"",H406*IF(AND(E406&lt;&gt;"",ISNUMBER(MATCH(E406,Klanten!$B$6:$B$35,0)),ISNUMBER(INDEX(Klanten!$C$6:$C$35,MATCH(E406,Klanten!$B$6:$B$35,0)))),INDEX(Klanten!$C$6:$C$35,MATCH(E406,Klanten!$B$6:$B$35,0)),Start!$C$8))</f>
        <v/>
      </c>
    </row>
    <row r="407" customFormat="false" ht="15" hidden="false" customHeight="false" outlineLevel="0" collapsed="false">
      <c r="B407" s="39"/>
      <c r="C407" s="40" t="str">
        <f aca="false">IF(B407="","",CHOOSE(WEEKDAY(B407,2),"ma","di","wo","do","vr","za","zo"))</f>
        <v/>
      </c>
      <c r="D407" s="40" t="str">
        <f aca="false">IF(B407="","",_xlfn.ISOWEEKNUM(B407))</f>
        <v/>
      </c>
      <c r="E407" s="6"/>
      <c r="F407" s="41"/>
      <c r="G407" s="6"/>
      <c r="H407" s="42"/>
      <c r="I407" s="43" t="str">
        <f aca="false">IF(OR(H407="",G407&lt;&gt;"Direct"),"",H407*IF(AND(E407&lt;&gt;"",ISNUMBER(MATCH(E407,Klanten!$B$6:$B$35,0)),ISNUMBER(INDEX(Klanten!$C$6:$C$35,MATCH(E407,Klanten!$B$6:$B$35,0)))),INDEX(Klanten!$C$6:$C$35,MATCH(E407,Klanten!$B$6:$B$35,0)),Start!$C$8))</f>
        <v/>
      </c>
    </row>
    <row r="408" customFormat="false" ht="15" hidden="false" customHeight="false" outlineLevel="0" collapsed="false">
      <c r="B408" s="39"/>
      <c r="C408" s="40" t="str">
        <f aca="false">IF(B408="","",CHOOSE(WEEKDAY(B408,2),"ma","di","wo","do","vr","za","zo"))</f>
        <v/>
      </c>
      <c r="D408" s="40" t="str">
        <f aca="false">IF(B408="","",_xlfn.ISOWEEKNUM(B408))</f>
        <v/>
      </c>
      <c r="E408" s="6"/>
      <c r="F408" s="41"/>
      <c r="G408" s="6"/>
      <c r="H408" s="42"/>
      <c r="I408" s="43" t="str">
        <f aca="false">IF(OR(H408="",G408&lt;&gt;"Direct"),"",H408*IF(AND(E408&lt;&gt;"",ISNUMBER(MATCH(E408,Klanten!$B$6:$B$35,0)),ISNUMBER(INDEX(Klanten!$C$6:$C$35,MATCH(E408,Klanten!$B$6:$B$35,0)))),INDEX(Klanten!$C$6:$C$35,MATCH(E408,Klanten!$B$6:$B$35,0)),Start!$C$8))</f>
        <v/>
      </c>
    </row>
    <row r="409" customFormat="false" ht="15" hidden="false" customHeight="false" outlineLevel="0" collapsed="false">
      <c r="B409" s="39"/>
      <c r="C409" s="40" t="str">
        <f aca="false">IF(B409="","",CHOOSE(WEEKDAY(B409,2),"ma","di","wo","do","vr","za","zo"))</f>
        <v/>
      </c>
      <c r="D409" s="40" t="str">
        <f aca="false">IF(B409="","",_xlfn.ISOWEEKNUM(B409))</f>
        <v/>
      </c>
      <c r="E409" s="6"/>
      <c r="F409" s="41"/>
      <c r="G409" s="6"/>
      <c r="H409" s="42"/>
      <c r="I409" s="43" t="str">
        <f aca="false">IF(OR(H409="",G409&lt;&gt;"Direct"),"",H409*IF(AND(E409&lt;&gt;"",ISNUMBER(MATCH(E409,Klanten!$B$6:$B$35,0)),ISNUMBER(INDEX(Klanten!$C$6:$C$35,MATCH(E409,Klanten!$B$6:$B$35,0)))),INDEX(Klanten!$C$6:$C$35,MATCH(E409,Klanten!$B$6:$B$35,0)),Start!$C$8))</f>
        <v/>
      </c>
    </row>
    <row r="410" customFormat="false" ht="15" hidden="false" customHeight="false" outlineLevel="0" collapsed="false">
      <c r="B410" s="39"/>
      <c r="C410" s="40" t="str">
        <f aca="false">IF(B410="","",CHOOSE(WEEKDAY(B410,2),"ma","di","wo","do","vr","za","zo"))</f>
        <v/>
      </c>
      <c r="D410" s="40" t="str">
        <f aca="false">IF(B410="","",_xlfn.ISOWEEKNUM(B410))</f>
        <v/>
      </c>
      <c r="E410" s="6"/>
      <c r="F410" s="41"/>
      <c r="G410" s="6"/>
      <c r="H410" s="42"/>
      <c r="I410" s="43" t="str">
        <f aca="false">IF(OR(H410="",G410&lt;&gt;"Direct"),"",H410*IF(AND(E410&lt;&gt;"",ISNUMBER(MATCH(E410,Klanten!$B$6:$B$35,0)),ISNUMBER(INDEX(Klanten!$C$6:$C$35,MATCH(E410,Klanten!$B$6:$B$35,0)))),INDEX(Klanten!$C$6:$C$35,MATCH(E410,Klanten!$B$6:$B$35,0)),Start!$C$8))</f>
        <v/>
      </c>
    </row>
    <row r="411" customFormat="false" ht="15" hidden="false" customHeight="false" outlineLevel="0" collapsed="false">
      <c r="B411" s="39"/>
      <c r="C411" s="40" t="str">
        <f aca="false">IF(B411="","",CHOOSE(WEEKDAY(B411,2),"ma","di","wo","do","vr","za","zo"))</f>
        <v/>
      </c>
      <c r="D411" s="40" t="str">
        <f aca="false">IF(B411="","",_xlfn.ISOWEEKNUM(B411))</f>
        <v/>
      </c>
      <c r="E411" s="6"/>
      <c r="F411" s="41"/>
      <c r="G411" s="6"/>
      <c r="H411" s="42"/>
      <c r="I411" s="43" t="str">
        <f aca="false">IF(OR(H411="",G411&lt;&gt;"Direct"),"",H411*IF(AND(E411&lt;&gt;"",ISNUMBER(MATCH(E411,Klanten!$B$6:$B$35,0)),ISNUMBER(INDEX(Klanten!$C$6:$C$35,MATCH(E411,Klanten!$B$6:$B$35,0)))),INDEX(Klanten!$C$6:$C$35,MATCH(E411,Klanten!$B$6:$B$35,0)),Start!$C$8))</f>
        <v/>
      </c>
    </row>
    <row r="412" customFormat="false" ht="15" hidden="false" customHeight="false" outlineLevel="0" collapsed="false">
      <c r="B412" s="39"/>
      <c r="C412" s="40" t="str">
        <f aca="false">IF(B412="","",CHOOSE(WEEKDAY(B412,2),"ma","di","wo","do","vr","za","zo"))</f>
        <v/>
      </c>
      <c r="D412" s="40" t="str">
        <f aca="false">IF(B412="","",_xlfn.ISOWEEKNUM(B412))</f>
        <v/>
      </c>
      <c r="E412" s="6"/>
      <c r="F412" s="41"/>
      <c r="G412" s="6"/>
      <c r="H412" s="42"/>
      <c r="I412" s="43" t="str">
        <f aca="false">IF(OR(H412="",G412&lt;&gt;"Direct"),"",H412*IF(AND(E412&lt;&gt;"",ISNUMBER(MATCH(E412,Klanten!$B$6:$B$35,0)),ISNUMBER(INDEX(Klanten!$C$6:$C$35,MATCH(E412,Klanten!$B$6:$B$35,0)))),INDEX(Klanten!$C$6:$C$35,MATCH(E412,Klanten!$B$6:$B$35,0)),Start!$C$8))</f>
        <v/>
      </c>
    </row>
    <row r="413" customFormat="false" ht="15" hidden="false" customHeight="false" outlineLevel="0" collapsed="false">
      <c r="B413" s="39"/>
      <c r="C413" s="40" t="str">
        <f aca="false">IF(B413="","",CHOOSE(WEEKDAY(B413,2),"ma","di","wo","do","vr","za","zo"))</f>
        <v/>
      </c>
      <c r="D413" s="40" t="str">
        <f aca="false">IF(B413="","",_xlfn.ISOWEEKNUM(B413))</f>
        <v/>
      </c>
      <c r="E413" s="6"/>
      <c r="F413" s="41"/>
      <c r="G413" s="6"/>
      <c r="H413" s="42"/>
      <c r="I413" s="43" t="str">
        <f aca="false">IF(OR(H413="",G413&lt;&gt;"Direct"),"",H413*IF(AND(E413&lt;&gt;"",ISNUMBER(MATCH(E413,Klanten!$B$6:$B$35,0)),ISNUMBER(INDEX(Klanten!$C$6:$C$35,MATCH(E413,Klanten!$B$6:$B$35,0)))),INDEX(Klanten!$C$6:$C$35,MATCH(E413,Klanten!$B$6:$B$35,0)),Start!$C$8))</f>
        <v/>
      </c>
    </row>
    <row r="414" customFormat="false" ht="15" hidden="false" customHeight="false" outlineLevel="0" collapsed="false">
      <c r="B414" s="39"/>
      <c r="C414" s="40" t="str">
        <f aca="false">IF(B414="","",CHOOSE(WEEKDAY(B414,2),"ma","di","wo","do","vr","za","zo"))</f>
        <v/>
      </c>
      <c r="D414" s="40" t="str">
        <f aca="false">IF(B414="","",_xlfn.ISOWEEKNUM(B414))</f>
        <v/>
      </c>
      <c r="E414" s="6"/>
      <c r="F414" s="41"/>
      <c r="G414" s="6"/>
      <c r="H414" s="42"/>
      <c r="I414" s="43" t="str">
        <f aca="false">IF(OR(H414="",G414&lt;&gt;"Direct"),"",H414*IF(AND(E414&lt;&gt;"",ISNUMBER(MATCH(E414,Klanten!$B$6:$B$35,0)),ISNUMBER(INDEX(Klanten!$C$6:$C$35,MATCH(E414,Klanten!$B$6:$B$35,0)))),INDEX(Klanten!$C$6:$C$35,MATCH(E414,Klanten!$B$6:$B$35,0)),Start!$C$8))</f>
        <v/>
      </c>
    </row>
    <row r="415" customFormat="false" ht="15" hidden="false" customHeight="false" outlineLevel="0" collapsed="false">
      <c r="B415" s="39"/>
      <c r="C415" s="40" t="str">
        <f aca="false">IF(B415="","",CHOOSE(WEEKDAY(B415,2),"ma","di","wo","do","vr","za","zo"))</f>
        <v/>
      </c>
      <c r="D415" s="40" t="str">
        <f aca="false">IF(B415="","",_xlfn.ISOWEEKNUM(B415))</f>
        <v/>
      </c>
      <c r="E415" s="6"/>
      <c r="F415" s="41"/>
      <c r="G415" s="6"/>
      <c r="H415" s="42"/>
      <c r="I415" s="43" t="str">
        <f aca="false">IF(OR(H415="",G415&lt;&gt;"Direct"),"",H415*IF(AND(E415&lt;&gt;"",ISNUMBER(MATCH(E415,Klanten!$B$6:$B$35,0)),ISNUMBER(INDEX(Klanten!$C$6:$C$35,MATCH(E415,Klanten!$B$6:$B$35,0)))),INDEX(Klanten!$C$6:$C$35,MATCH(E415,Klanten!$B$6:$B$35,0)),Start!$C$8))</f>
        <v/>
      </c>
    </row>
    <row r="416" customFormat="false" ht="15" hidden="false" customHeight="false" outlineLevel="0" collapsed="false">
      <c r="B416" s="39"/>
      <c r="C416" s="40" t="str">
        <f aca="false">IF(B416="","",CHOOSE(WEEKDAY(B416,2),"ma","di","wo","do","vr","za","zo"))</f>
        <v/>
      </c>
      <c r="D416" s="40" t="str">
        <f aca="false">IF(B416="","",_xlfn.ISOWEEKNUM(B416))</f>
        <v/>
      </c>
      <c r="E416" s="6"/>
      <c r="F416" s="41"/>
      <c r="G416" s="6"/>
      <c r="H416" s="42"/>
      <c r="I416" s="43" t="str">
        <f aca="false">IF(OR(H416="",G416&lt;&gt;"Direct"),"",H416*IF(AND(E416&lt;&gt;"",ISNUMBER(MATCH(E416,Klanten!$B$6:$B$35,0)),ISNUMBER(INDEX(Klanten!$C$6:$C$35,MATCH(E416,Klanten!$B$6:$B$35,0)))),INDEX(Klanten!$C$6:$C$35,MATCH(E416,Klanten!$B$6:$B$35,0)),Start!$C$8))</f>
        <v/>
      </c>
    </row>
    <row r="417" customFormat="false" ht="15" hidden="false" customHeight="false" outlineLevel="0" collapsed="false">
      <c r="B417" s="39"/>
      <c r="C417" s="40" t="str">
        <f aca="false">IF(B417="","",CHOOSE(WEEKDAY(B417,2),"ma","di","wo","do","vr","za","zo"))</f>
        <v/>
      </c>
      <c r="D417" s="40" t="str">
        <f aca="false">IF(B417="","",_xlfn.ISOWEEKNUM(B417))</f>
        <v/>
      </c>
      <c r="E417" s="6"/>
      <c r="F417" s="41"/>
      <c r="G417" s="6"/>
      <c r="H417" s="42"/>
      <c r="I417" s="43" t="str">
        <f aca="false">IF(OR(H417="",G417&lt;&gt;"Direct"),"",H417*IF(AND(E417&lt;&gt;"",ISNUMBER(MATCH(E417,Klanten!$B$6:$B$35,0)),ISNUMBER(INDEX(Klanten!$C$6:$C$35,MATCH(E417,Klanten!$B$6:$B$35,0)))),INDEX(Klanten!$C$6:$C$35,MATCH(E417,Klanten!$B$6:$B$35,0)),Start!$C$8))</f>
        <v/>
      </c>
    </row>
    <row r="418" customFormat="false" ht="15" hidden="false" customHeight="false" outlineLevel="0" collapsed="false">
      <c r="B418" s="39"/>
      <c r="C418" s="40" t="str">
        <f aca="false">IF(B418="","",CHOOSE(WEEKDAY(B418,2),"ma","di","wo","do","vr","za","zo"))</f>
        <v/>
      </c>
      <c r="D418" s="40" t="str">
        <f aca="false">IF(B418="","",_xlfn.ISOWEEKNUM(B418))</f>
        <v/>
      </c>
      <c r="E418" s="6"/>
      <c r="F418" s="41"/>
      <c r="G418" s="6"/>
      <c r="H418" s="42"/>
      <c r="I418" s="43" t="str">
        <f aca="false">IF(OR(H418="",G418&lt;&gt;"Direct"),"",H418*IF(AND(E418&lt;&gt;"",ISNUMBER(MATCH(E418,Klanten!$B$6:$B$35,0)),ISNUMBER(INDEX(Klanten!$C$6:$C$35,MATCH(E418,Klanten!$B$6:$B$35,0)))),INDEX(Klanten!$C$6:$C$35,MATCH(E418,Klanten!$B$6:$B$35,0)),Start!$C$8))</f>
        <v/>
      </c>
    </row>
    <row r="419" customFormat="false" ht="15" hidden="false" customHeight="false" outlineLevel="0" collapsed="false">
      <c r="B419" s="39"/>
      <c r="C419" s="40" t="str">
        <f aca="false">IF(B419="","",CHOOSE(WEEKDAY(B419,2),"ma","di","wo","do","vr","za","zo"))</f>
        <v/>
      </c>
      <c r="D419" s="40" t="str">
        <f aca="false">IF(B419="","",_xlfn.ISOWEEKNUM(B419))</f>
        <v/>
      </c>
      <c r="E419" s="6"/>
      <c r="F419" s="41"/>
      <c r="G419" s="6"/>
      <c r="H419" s="42"/>
      <c r="I419" s="43" t="str">
        <f aca="false">IF(OR(H419="",G419&lt;&gt;"Direct"),"",H419*IF(AND(E419&lt;&gt;"",ISNUMBER(MATCH(E419,Klanten!$B$6:$B$35,0)),ISNUMBER(INDEX(Klanten!$C$6:$C$35,MATCH(E419,Klanten!$B$6:$B$35,0)))),INDEX(Klanten!$C$6:$C$35,MATCH(E419,Klanten!$B$6:$B$35,0)),Start!$C$8))</f>
        <v/>
      </c>
    </row>
    <row r="420" customFormat="false" ht="15" hidden="false" customHeight="false" outlineLevel="0" collapsed="false">
      <c r="B420" s="39"/>
      <c r="C420" s="40" t="str">
        <f aca="false">IF(B420="","",CHOOSE(WEEKDAY(B420,2),"ma","di","wo","do","vr","za","zo"))</f>
        <v/>
      </c>
      <c r="D420" s="40" t="str">
        <f aca="false">IF(B420="","",_xlfn.ISOWEEKNUM(B420))</f>
        <v/>
      </c>
      <c r="E420" s="6"/>
      <c r="F420" s="41"/>
      <c r="G420" s="6"/>
      <c r="H420" s="42"/>
      <c r="I420" s="43" t="str">
        <f aca="false">IF(OR(H420="",G420&lt;&gt;"Direct"),"",H420*IF(AND(E420&lt;&gt;"",ISNUMBER(MATCH(E420,Klanten!$B$6:$B$35,0)),ISNUMBER(INDEX(Klanten!$C$6:$C$35,MATCH(E420,Klanten!$B$6:$B$35,0)))),INDEX(Klanten!$C$6:$C$35,MATCH(E420,Klanten!$B$6:$B$35,0)),Start!$C$8))</f>
        <v/>
      </c>
    </row>
    <row r="421" customFormat="false" ht="15" hidden="false" customHeight="false" outlineLevel="0" collapsed="false">
      <c r="B421" s="39"/>
      <c r="C421" s="40" t="str">
        <f aca="false">IF(B421="","",CHOOSE(WEEKDAY(B421,2),"ma","di","wo","do","vr","za","zo"))</f>
        <v/>
      </c>
      <c r="D421" s="40" t="str">
        <f aca="false">IF(B421="","",_xlfn.ISOWEEKNUM(B421))</f>
        <v/>
      </c>
      <c r="E421" s="6"/>
      <c r="F421" s="41"/>
      <c r="G421" s="6"/>
      <c r="H421" s="42"/>
      <c r="I421" s="43" t="str">
        <f aca="false">IF(OR(H421="",G421&lt;&gt;"Direct"),"",H421*IF(AND(E421&lt;&gt;"",ISNUMBER(MATCH(E421,Klanten!$B$6:$B$35,0)),ISNUMBER(INDEX(Klanten!$C$6:$C$35,MATCH(E421,Klanten!$B$6:$B$35,0)))),INDEX(Klanten!$C$6:$C$35,MATCH(E421,Klanten!$B$6:$B$35,0)),Start!$C$8))</f>
        <v/>
      </c>
    </row>
    <row r="422" customFormat="false" ht="15" hidden="false" customHeight="false" outlineLevel="0" collapsed="false">
      <c r="B422" s="39"/>
      <c r="C422" s="40" t="str">
        <f aca="false">IF(B422="","",CHOOSE(WEEKDAY(B422,2),"ma","di","wo","do","vr","za","zo"))</f>
        <v/>
      </c>
      <c r="D422" s="40" t="str">
        <f aca="false">IF(B422="","",_xlfn.ISOWEEKNUM(B422))</f>
        <v/>
      </c>
      <c r="E422" s="6"/>
      <c r="F422" s="41"/>
      <c r="G422" s="6"/>
      <c r="H422" s="42"/>
      <c r="I422" s="43" t="str">
        <f aca="false">IF(OR(H422="",G422&lt;&gt;"Direct"),"",H422*IF(AND(E422&lt;&gt;"",ISNUMBER(MATCH(E422,Klanten!$B$6:$B$35,0)),ISNUMBER(INDEX(Klanten!$C$6:$C$35,MATCH(E422,Klanten!$B$6:$B$35,0)))),INDEX(Klanten!$C$6:$C$35,MATCH(E422,Klanten!$B$6:$B$35,0)),Start!$C$8))</f>
        <v/>
      </c>
    </row>
    <row r="423" customFormat="false" ht="15" hidden="false" customHeight="false" outlineLevel="0" collapsed="false">
      <c r="B423" s="39"/>
      <c r="C423" s="40" t="str">
        <f aca="false">IF(B423="","",CHOOSE(WEEKDAY(B423,2),"ma","di","wo","do","vr","za","zo"))</f>
        <v/>
      </c>
      <c r="D423" s="40" t="str">
        <f aca="false">IF(B423="","",_xlfn.ISOWEEKNUM(B423))</f>
        <v/>
      </c>
      <c r="E423" s="6"/>
      <c r="F423" s="41"/>
      <c r="G423" s="6"/>
      <c r="H423" s="42"/>
      <c r="I423" s="43" t="str">
        <f aca="false">IF(OR(H423="",G423&lt;&gt;"Direct"),"",H423*IF(AND(E423&lt;&gt;"",ISNUMBER(MATCH(E423,Klanten!$B$6:$B$35,0)),ISNUMBER(INDEX(Klanten!$C$6:$C$35,MATCH(E423,Klanten!$B$6:$B$35,0)))),INDEX(Klanten!$C$6:$C$35,MATCH(E423,Klanten!$B$6:$B$35,0)),Start!$C$8))</f>
        <v/>
      </c>
    </row>
    <row r="424" customFormat="false" ht="15" hidden="false" customHeight="false" outlineLevel="0" collapsed="false">
      <c r="B424" s="39"/>
      <c r="C424" s="40" t="str">
        <f aca="false">IF(B424="","",CHOOSE(WEEKDAY(B424,2),"ma","di","wo","do","vr","za","zo"))</f>
        <v/>
      </c>
      <c r="D424" s="40" t="str">
        <f aca="false">IF(B424="","",_xlfn.ISOWEEKNUM(B424))</f>
        <v/>
      </c>
      <c r="E424" s="6"/>
      <c r="F424" s="41"/>
      <c r="G424" s="6"/>
      <c r="H424" s="42"/>
      <c r="I424" s="43" t="str">
        <f aca="false">IF(OR(H424="",G424&lt;&gt;"Direct"),"",H424*IF(AND(E424&lt;&gt;"",ISNUMBER(MATCH(E424,Klanten!$B$6:$B$35,0)),ISNUMBER(INDEX(Klanten!$C$6:$C$35,MATCH(E424,Klanten!$B$6:$B$35,0)))),INDEX(Klanten!$C$6:$C$35,MATCH(E424,Klanten!$B$6:$B$35,0)),Start!$C$8))</f>
        <v/>
      </c>
    </row>
    <row r="425" customFormat="false" ht="15" hidden="false" customHeight="false" outlineLevel="0" collapsed="false">
      <c r="B425" s="39"/>
      <c r="C425" s="40" t="str">
        <f aca="false">IF(B425="","",CHOOSE(WEEKDAY(B425,2),"ma","di","wo","do","vr","za","zo"))</f>
        <v/>
      </c>
      <c r="D425" s="40" t="str">
        <f aca="false">IF(B425="","",_xlfn.ISOWEEKNUM(B425))</f>
        <v/>
      </c>
      <c r="E425" s="6"/>
      <c r="F425" s="41"/>
      <c r="G425" s="6"/>
      <c r="H425" s="42"/>
      <c r="I425" s="43" t="str">
        <f aca="false">IF(OR(H425="",G425&lt;&gt;"Direct"),"",H425*IF(AND(E425&lt;&gt;"",ISNUMBER(MATCH(E425,Klanten!$B$6:$B$35,0)),ISNUMBER(INDEX(Klanten!$C$6:$C$35,MATCH(E425,Klanten!$B$6:$B$35,0)))),INDEX(Klanten!$C$6:$C$35,MATCH(E425,Klanten!$B$6:$B$35,0)),Start!$C$8))</f>
        <v/>
      </c>
    </row>
    <row r="426" customFormat="false" ht="15" hidden="false" customHeight="false" outlineLevel="0" collapsed="false">
      <c r="B426" s="39"/>
      <c r="C426" s="40" t="str">
        <f aca="false">IF(B426="","",CHOOSE(WEEKDAY(B426,2),"ma","di","wo","do","vr","za","zo"))</f>
        <v/>
      </c>
      <c r="D426" s="40" t="str">
        <f aca="false">IF(B426="","",_xlfn.ISOWEEKNUM(B426))</f>
        <v/>
      </c>
      <c r="E426" s="6"/>
      <c r="F426" s="41"/>
      <c r="G426" s="6"/>
      <c r="H426" s="42"/>
      <c r="I426" s="43" t="str">
        <f aca="false">IF(OR(H426="",G426&lt;&gt;"Direct"),"",H426*IF(AND(E426&lt;&gt;"",ISNUMBER(MATCH(E426,Klanten!$B$6:$B$35,0)),ISNUMBER(INDEX(Klanten!$C$6:$C$35,MATCH(E426,Klanten!$B$6:$B$35,0)))),INDEX(Klanten!$C$6:$C$35,MATCH(E426,Klanten!$B$6:$B$35,0)),Start!$C$8))</f>
        <v/>
      </c>
    </row>
    <row r="427" customFormat="false" ht="15" hidden="false" customHeight="false" outlineLevel="0" collapsed="false">
      <c r="B427" s="39"/>
      <c r="C427" s="40" t="str">
        <f aca="false">IF(B427="","",CHOOSE(WEEKDAY(B427,2),"ma","di","wo","do","vr","za","zo"))</f>
        <v/>
      </c>
      <c r="D427" s="40" t="str">
        <f aca="false">IF(B427="","",_xlfn.ISOWEEKNUM(B427))</f>
        <v/>
      </c>
      <c r="E427" s="6"/>
      <c r="F427" s="41"/>
      <c r="G427" s="6"/>
      <c r="H427" s="42"/>
      <c r="I427" s="43" t="str">
        <f aca="false">IF(OR(H427="",G427&lt;&gt;"Direct"),"",H427*IF(AND(E427&lt;&gt;"",ISNUMBER(MATCH(E427,Klanten!$B$6:$B$35,0)),ISNUMBER(INDEX(Klanten!$C$6:$C$35,MATCH(E427,Klanten!$B$6:$B$35,0)))),INDEX(Klanten!$C$6:$C$35,MATCH(E427,Klanten!$B$6:$B$35,0)),Start!$C$8))</f>
        <v/>
      </c>
    </row>
    <row r="428" customFormat="false" ht="15" hidden="false" customHeight="false" outlineLevel="0" collapsed="false">
      <c r="B428" s="39"/>
      <c r="C428" s="40" t="str">
        <f aca="false">IF(B428="","",CHOOSE(WEEKDAY(B428,2),"ma","di","wo","do","vr","za","zo"))</f>
        <v/>
      </c>
      <c r="D428" s="40" t="str">
        <f aca="false">IF(B428="","",_xlfn.ISOWEEKNUM(B428))</f>
        <v/>
      </c>
      <c r="E428" s="6"/>
      <c r="F428" s="41"/>
      <c r="G428" s="6"/>
      <c r="H428" s="42"/>
      <c r="I428" s="43" t="str">
        <f aca="false">IF(OR(H428="",G428&lt;&gt;"Direct"),"",H428*IF(AND(E428&lt;&gt;"",ISNUMBER(MATCH(E428,Klanten!$B$6:$B$35,0)),ISNUMBER(INDEX(Klanten!$C$6:$C$35,MATCH(E428,Klanten!$B$6:$B$35,0)))),INDEX(Klanten!$C$6:$C$35,MATCH(E428,Klanten!$B$6:$B$35,0)),Start!$C$8))</f>
        <v/>
      </c>
    </row>
    <row r="429" customFormat="false" ht="15" hidden="false" customHeight="false" outlineLevel="0" collapsed="false">
      <c r="B429" s="39"/>
      <c r="C429" s="40" t="str">
        <f aca="false">IF(B429="","",CHOOSE(WEEKDAY(B429,2),"ma","di","wo","do","vr","za","zo"))</f>
        <v/>
      </c>
      <c r="D429" s="40" t="str">
        <f aca="false">IF(B429="","",_xlfn.ISOWEEKNUM(B429))</f>
        <v/>
      </c>
      <c r="E429" s="6"/>
      <c r="F429" s="41"/>
      <c r="G429" s="6"/>
      <c r="H429" s="42"/>
      <c r="I429" s="43" t="str">
        <f aca="false">IF(OR(H429="",G429&lt;&gt;"Direct"),"",H429*IF(AND(E429&lt;&gt;"",ISNUMBER(MATCH(E429,Klanten!$B$6:$B$35,0)),ISNUMBER(INDEX(Klanten!$C$6:$C$35,MATCH(E429,Klanten!$B$6:$B$35,0)))),INDEX(Klanten!$C$6:$C$35,MATCH(E429,Klanten!$B$6:$B$35,0)),Start!$C$8))</f>
        <v/>
      </c>
    </row>
    <row r="430" customFormat="false" ht="15" hidden="false" customHeight="false" outlineLevel="0" collapsed="false">
      <c r="B430" s="39"/>
      <c r="C430" s="40" t="str">
        <f aca="false">IF(B430="","",CHOOSE(WEEKDAY(B430,2),"ma","di","wo","do","vr","za","zo"))</f>
        <v/>
      </c>
      <c r="D430" s="40" t="str">
        <f aca="false">IF(B430="","",_xlfn.ISOWEEKNUM(B430))</f>
        <v/>
      </c>
      <c r="E430" s="6"/>
      <c r="F430" s="41"/>
      <c r="G430" s="6"/>
      <c r="H430" s="42"/>
      <c r="I430" s="43" t="str">
        <f aca="false">IF(OR(H430="",G430&lt;&gt;"Direct"),"",H430*IF(AND(E430&lt;&gt;"",ISNUMBER(MATCH(E430,Klanten!$B$6:$B$35,0)),ISNUMBER(INDEX(Klanten!$C$6:$C$35,MATCH(E430,Klanten!$B$6:$B$35,0)))),INDEX(Klanten!$C$6:$C$35,MATCH(E430,Klanten!$B$6:$B$35,0)),Start!$C$8))</f>
        <v/>
      </c>
    </row>
    <row r="431" customFormat="false" ht="15" hidden="false" customHeight="false" outlineLevel="0" collapsed="false">
      <c r="B431" s="39"/>
      <c r="C431" s="40" t="str">
        <f aca="false">IF(B431="","",CHOOSE(WEEKDAY(B431,2),"ma","di","wo","do","vr","za","zo"))</f>
        <v/>
      </c>
      <c r="D431" s="40" t="str">
        <f aca="false">IF(B431="","",_xlfn.ISOWEEKNUM(B431))</f>
        <v/>
      </c>
      <c r="E431" s="6"/>
      <c r="F431" s="41"/>
      <c r="G431" s="6"/>
      <c r="H431" s="42"/>
      <c r="I431" s="43" t="str">
        <f aca="false">IF(OR(H431="",G431&lt;&gt;"Direct"),"",H431*IF(AND(E431&lt;&gt;"",ISNUMBER(MATCH(E431,Klanten!$B$6:$B$35,0)),ISNUMBER(INDEX(Klanten!$C$6:$C$35,MATCH(E431,Klanten!$B$6:$B$35,0)))),INDEX(Klanten!$C$6:$C$35,MATCH(E431,Klanten!$B$6:$B$35,0)),Start!$C$8))</f>
        <v/>
      </c>
    </row>
    <row r="432" customFormat="false" ht="15" hidden="false" customHeight="false" outlineLevel="0" collapsed="false">
      <c r="B432" s="39"/>
      <c r="C432" s="40" t="str">
        <f aca="false">IF(B432="","",CHOOSE(WEEKDAY(B432,2),"ma","di","wo","do","vr","za","zo"))</f>
        <v/>
      </c>
      <c r="D432" s="40" t="str">
        <f aca="false">IF(B432="","",_xlfn.ISOWEEKNUM(B432))</f>
        <v/>
      </c>
      <c r="E432" s="6"/>
      <c r="F432" s="41"/>
      <c r="G432" s="6"/>
      <c r="H432" s="42"/>
      <c r="I432" s="43" t="str">
        <f aca="false">IF(OR(H432="",G432&lt;&gt;"Direct"),"",H432*IF(AND(E432&lt;&gt;"",ISNUMBER(MATCH(E432,Klanten!$B$6:$B$35,0)),ISNUMBER(INDEX(Klanten!$C$6:$C$35,MATCH(E432,Klanten!$B$6:$B$35,0)))),INDEX(Klanten!$C$6:$C$35,MATCH(E432,Klanten!$B$6:$B$35,0)),Start!$C$8))</f>
        <v/>
      </c>
    </row>
    <row r="433" customFormat="false" ht="15" hidden="false" customHeight="false" outlineLevel="0" collapsed="false">
      <c r="B433" s="39"/>
      <c r="C433" s="40" t="str">
        <f aca="false">IF(B433="","",CHOOSE(WEEKDAY(B433,2),"ma","di","wo","do","vr","za","zo"))</f>
        <v/>
      </c>
      <c r="D433" s="40" t="str">
        <f aca="false">IF(B433="","",_xlfn.ISOWEEKNUM(B433))</f>
        <v/>
      </c>
      <c r="E433" s="6"/>
      <c r="F433" s="41"/>
      <c r="G433" s="6"/>
      <c r="H433" s="42"/>
      <c r="I433" s="43" t="str">
        <f aca="false">IF(OR(H433="",G433&lt;&gt;"Direct"),"",H433*IF(AND(E433&lt;&gt;"",ISNUMBER(MATCH(E433,Klanten!$B$6:$B$35,0)),ISNUMBER(INDEX(Klanten!$C$6:$C$35,MATCH(E433,Klanten!$B$6:$B$35,0)))),INDEX(Klanten!$C$6:$C$35,MATCH(E433,Klanten!$B$6:$B$35,0)),Start!$C$8))</f>
        <v/>
      </c>
    </row>
    <row r="434" customFormat="false" ht="15" hidden="false" customHeight="false" outlineLevel="0" collapsed="false">
      <c r="B434" s="39"/>
      <c r="C434" s="40" t="str">
        <f aca="false">IF(B434="","",CHOOSE(WEEKDAY(B434,2),"ma","di","wo","do","vr","za","zo"))</f>
        <v/>
      </c>
      <c r="D434" s="40" t="str">
        <f aca="false">IF(B434="","",_xlfn.ISOWEEKNUM(B434))</f>
        <v/>
      </c>
      <c r="E434" s="6"/>
      <c r="F434" s="41"/>
      <c r="G434" s="6"/>
      <c r="H434" s="42"/>
      <c r="I434" s="43" t="str">
        <f aca="false">IF(OR(H434="",G434&lt;&gt;"Direct"),"",H434*IF(AND(E434&lt;&gt;"",ISNUMBER(MATCH(E434,Klanten!$B$6:$B$35,0)),ISNUMBER(INDEX(Klanten!$C$6:$C$35,MATCH(E434,Klanten!$B$6:$B$35,0)))),INDEX(Klanten!$C$6:$C$35,MATCH(E434,Klanten!$B$6:$B$35,0)),Start!$C$8))</f>
        <v/>
      </c>
    </row>
    <row r="435" customFormat="false" ht="15" hidden="false" customHeight="false" outlineLevel="0" collapsed="false">
      <c r="B435" s="39"/>
      <c r="C435" s="40" t="str">
        <f aca="false">IF(B435="","",CHOOSE(WEEKDAY(B435,2),"ma","di","wo","do","vr","za","zo"))</f>
        <v/>
      </c>
      <c r="D435" s="40" t="str">
        <f aca="false">IF(B435="","",_xlfn.ISOWEEKNUM(B435))</f>
        <v/>
      </c>
      <c r="E435" s="6"/>
      <c r="F435" s="41"/>
      <c r="G435" s="6"/>
      <c r="H435" s="42"/>
      <c r="I435" s="43" t="str">
        <f aca="false">IF(OR(H435="",G435&lt;&gt;"Direct"),"",H435*IF(AND(E435&lt;&gt;"",ISNUMBER(MATCH(E435,Klanten!$B$6:$B$35,0)),ISNUMBER(INDEX(Klanten!$C$6:$C$35,MATCH(E435,Klanten!$B$6:$B$35,0)))),INDEX(Klanten!$C$6:$C$35,MATCH(E435,Klanten!$B$6:$B$35,0)),Start!$C$8))</f>
        <v/>
      </c>
    </row>
    <row r="436" customFormat="false" ht="15" hidden="false" customHeight="false" outlineLevel="0" collapsed="false">
      <c r="B436" s="39"/>
      <c r="C436" s="40" t="str">
        <f aca="false">IF(B436="","",CHOOSE(WEEKDAY(B436,2),"ma","di","wo","do","vr","za","zo"))</f>
        <v/>
      </c>
      <c r="D436" s="40" t="str">
        <f aca="false">IF(B436="","",_xlfn.ISOWEEKNUM(B436))</f>
        <v/>
      </c>
      <c r="E436" s="6"/>
      <c r="F436" s="41"/>
      <c r="G436" s="6"/>
      <c r="H436" s="42"/>
      <c r="I436" s="43" t="str">
        <f aca="false">IF(OR(H436="",G436&lt;&gt;"Direct"),"",H436*IF(AND(E436&lt;&gt;"",ISNUMBER(MATCH(E436,Klanten!$B$6:$B$35,0)),ISNUMBER(INDEX(Klanten!$C$6:$C$35,MATCH(E436,Klanten!$B$6:$B$35,0)))),INDEX(Klanten!$C$6:$C$35,MATCH(E436,Klanten!$B$6:$B$35,0)),Start!$C$8))</f>
        <v/>
      </c>
    </row>
    <row r="437" customFormat="false" ht="15" hidden="false" customHeight="false" outlineLevel="0" collapsed="false">
      <c r="B437" s="39"/>
      <c r="C437" s="40" t="str">
        <f aca="false">IF(B437="","",CHOOSE(WEEKDAY(B437,2),"ma","di","wo","do","vr","za","zo"))</f>
        <v/>
      </c>
      <c r="D437" s="40" t="str">
        <f aca="false">IF(B437="","",_xlfn.ISOWEEKNUM(B437))</f>
        <v/>
      </c>
      <c r="E437" s="6"/>
      <c r="F437" s="41"/>
      <c r="G437" s="6"/>
      <c r="H437" s="42"/>
      <c r="I437" s="43" t="str">
        <f aca="false">IF(OR(H437="",G437&lt;&gt;"Direct"),"",H437*IF(AND(E437&lt;&gt;"",ISNUMBER(MATCH(E437,Klanten!$B$6:$B$35,0)),ISNUMBER(INDEX(Klanten!$C$6:$C$35,MATCH(E437,Klanten!$B$6:$B$35,0)))),INDEX(Klanten!$C$6:$C$35,MATCH(E437,Klanten!$B$6:$B$35,0)),Start!$C$8))</f>
        <v/>
      </c>
    </row>
    <row r="438" customFormat="false" ht="15" hidden="false" customHeight="false" outlineLevel="0" collapsed="false">
      <c r="B438" s="39"/>
      <c r="C438" s="40" t="str">
        <f aca="false">IF(B438="","",CHOOSE(WEEKDAY(B438,2),"ma","di","wo","do","vr","za","zo"))</f>
        <v/>
      </c>
      <c r="D438" s="40" t="str">
        <f aca="false">IF(B438="","",_xlfn.ISOWEEKNUM(B438))</f>
        <v/>
      </c>
      <c r="E438" s="6"/>
      <c r="F438" s="41"/>
      <c r="G438" s="6"/>
      <c r="H438" s="42"/>
      <c r="I438" s="43" t="str">
        <f aca="false">IF(OR(H438="",G438&lt;&gt;"Direct"),"",H438*IF(AND(E438&lt;&gt;"",ISNUMBER(MATCH(E438,Klanten!$B$6:$B$35,0)),ISNUMBER(INDEX(Klanten!$C$6:$C$35,MATCH(E438,Klanten!$B$6:$B$35,0)))),INDEX(Klanten!$C$6:$C$35,MATCH(E438,Klanten!$B$6:$B$35,0)),Start!$C$8))</f>
        <v/>
      </c>
    </row>
    <row r="439" customFormat="false" ht="15" hidden="false" customHeight="false" outlineLevel="0" collapsed="false">
      <c r="B439" s="39"/>
      <c r="C439" s="40" t="str">
        <f aca="false">IF(B439="","",CHOOSE(WEEKDAY(B439,2),"ma","di","wo","do","vr","za","zo"))</f>
        <v/>
      </c>
      <c r="D439" s="40" t="str">
        <f aca="false">IF(B439="","",_xlfn.ISOWEEKNUM(B439))</f>
        <v/>
      </c>
      <c r="E439" s="6"/>
      <c r="F439" s="41"/>
      <c r="G439" s="6"/>
      <c r="H439" s="42"/>
      <c r="I439" s="43" t="str">
        <f aca="false">IF(OR(H439="",G439&lt;&gt;"Direct"),"",H439*IF(AND(E439&lt;&gt;"",ISNUMBER(MATCH(E439,Klanten!$B$6:$B$35,0)),ISNUMBER(INDEX(Klanten!$C$6:$C$35,MATCH(E439,Klanten!$B$6:$B$35,0)))),INDEX(Klanten!$C$6:$C$35,MATCH(E439,Klanten!$B$6:$B$35,0)),Start!$C$8))</f>
        <v/>
      </c>
    </row>
    <row r="440" customFormat="false" ht="15" hidden="false" customHeight="false" outlineLevel="0" collapsed="false">
      <c r="B440" s="39"/>
      <c r="C440" s="40" t="str">
        <f aca="false">IF(B440="","",CHOOSE(WEEKDAY(B440,2),"ma","di","wo","do","vr","za","zo"))</f>
        <v/>
      </c>
      <c r="D440" s="40" t="str">
        <f aca="false">IF(B440="","",_xlfn.ISOWEEKNUM(B440))</f>
        <v/>
      </c>
      <c r="E440" s="6"/>
      <c r="F440" s="41"/>
      <c r="G440" s="6"/>
      <c r="H440" s="42"/>
      <c r="I440" s="43" t="str">
        <f aca="false">IF(OR(H440="",G440&lt;&gt;"Direct"),"",H440*IF(AND(E440&lt;&gt;"",ISNUMBER(MATCH(E440,Klanten!$B$6:$B$35,0)),ISNUMBER(INDEX(Klanten!$C$6:$C$35,MATCH(E440,Klanten!$B$6:$B$35,0)))),INDEX(Klanten!$C$6:$C$35,MATCH(E440,Klanten!$B$6:$B$35,0)),Start!$C$8))</f>
        <v/>
      </c>
    </row>
    <row r="441" customFormat="false" ht="15" hidden="false" customHeight="false" outlineLevel="0" collapsed="false">
      <c r="B441" s="39"/>
      <c r="C441" s="40" t="str">
        <f aca="false">IF(B441="","",CHOOSE(WEEKDAY(B441,2),"ma","di","wo","do","vr","za","zo"))</f>
        <v/>
      </c>
      <c r="D441" s="40" t="str">
        <f aca="false">IF(B441="","",_xlfn.ISOWEEKNUM(B441))</f>
        <v/>
      </c>
      <c r="E441" s="6"/>
      <c r="F441" s="41"/>
      <c r="G441" s="6"/>
      <c r="H441" s="42"/>
      <c r="I441" s="43" t="str">
        <f aca="false">IF(OR(H441="",G441&lt;&gt;"Direct"),"",H441*IF(AND(E441&lt;&gt;"",ISNUMBER(MATCH(E441,Klanten!$B$6:$B$35,0)),ISNUMBER(INDEX(Klanten!$C$6:$C$35,MATCH(E441,Klanten!$B$6:$B$35,0)))),INDEX(Klanten!$C$6:$C$35,MATCH(E441,Klanten!$B$6:$B$35,0)),Start!$C$8))</f>
        <v/>
      </c>
    </row>
    <row r="442" customFormat="false" ht="15" hidden="false" customHeight="false" outlineLevel="0" collapsed="false">
      <c r="B442" s="39"/>
      <c r="C442" s="40" t="str">
        <f aca="false">IF(B442="","",CHOOSE(WEEKDAY(B442,2),"ma","di","wo","do","vr","za","zo"))</f>
        <v/>
      </c>
      <c r="D442" s="40" t="str">
        <f aca="false">IF(B442="","",_xlfn.ISOWEEKNUM(B442))</f>
        <v/>
      </c>
      <c r="E442" s="6"/>
      <c r="F442" s="41"/>
      <c r="G442" s="6"/>
      <c r="H442" s="42"/>
      <c r="I442" s="43" t="str">
        <f aca="false">IF(OR(H442="",G442&lt;&gt;"Direct"),"",H442*IF(AND(E442&lt;&gt;"",ISNUMBER(MATCH(E442,Klanten!$B$6:$B$35,0)),ISNUMBER(INDEX(Klanten!$C$6:$C$35,MATCH(E442,Klanten!$B$6:$B$35,0)))),INDEX(Klanten!$C$6:$C$35,MATCH(E442,Klanten!$B$6:$B$35,0)),Start!$C$8))</f>
        <v/>
      </c>
    </row>
    <row r="443" customFormat="false" ht="15" hidden="false" customHeight="false" outlineLevel="0" collapsed="false">
      <c r="B443" s="39"/>
      <c r="C443" s="40" t="str">
        <f aca="false">IF(B443="","",CHOOSE(WEEKDAY(B443,2),"ma","di","wo","do","vr","za","zo"))</f>
        <v/>
      </c>
      <c r="D443" s="40" t="str">
        <f aca="false">IF(B443="","",_xlfn.ISOWEEKNUM(B443))</f>
        <v/>
      </c>
      <c r="E443" s="6"/>
      <c r="F443" s="41"/>
      <c r="G443" s="6"/>
      <c r="H443" s="42"/>
      <c r="I443" s="43" t="str">
        <f aca="false">IF(OR(H443="",G443&lt;&gt;"Direct"),"",H443*IF(AND(E443&lt;&gt;"",ISNUMBER(MATCH(E443,Klanten!$B$6:$B$35,0)),ISNUMBER(INDEX(Klanten!$C$6:$C$35,MATCH(E443,Klanten!$B$6:$B$35,0)))),INDEX(Klanten!$C$6:$C$35,MATCH(E443,Klanten!$B$6:$B$35,0)),Start!$C$8))</f>
        <v/>
      </c>
    </row>
    <row r="444" customFormat="false" ht="15" hidden="false" customHeight="false" outlineLevel="0" collapsed="false">
      <c r="B444" s="39"/>
      <c r="C444" s="40" t="str">
        <f aca="false">IF(B444="","",CHOOSE(WEEKDAY(B444,2),"ma","di","wo","do","vr","za","zo"))</f>
        <v/>
      </c>
      <c r="D444" s="40" t="str">
        <f aca="false">IF(B444="","",_xlfn.ISOWEEKNUM(B444))</f>
        <v/>
      </c>
      <c r="E444" s="6"/>
      <c r="F444" s="41"/>
      <c r="G444" s="6"/>
      <c r="H444" s="42"/>
      <c r="I444" s="43" t="str">
        <f aca="false">IF(OR(H444="",G444&lt;&gt;"Direct"),"",H444*IF(AND(E444&lt;&gt;"",ISNUMBER(MATCH(E444,Klanten!$B$6:$B$35,0)),ISNUMBER(INDEX(Klanten!$C$6:$C$35,MATCH(E444,Klanten!$B$6:$B$35,0)))),INDEX(Klanten!$C$6:$C$35,MATCH(E444,Klanten!$B$6:$B$35,0)),Start!$C$8))</f>
        <v/>
      </c>
    </row>
    <row r="445" customFormat="false" ht="15" hidden="false" customHeight="false" outlineLevel="0" collapsed="false">
      <c r="B445" s="39"/>
      <c r="C445" s="40" t="str">
        <f aca="false">IF(B445="","",CHOOSE(WEEKDAY(B445,2),"ma","di","wo","do","vr","za","zo"))</f>
        <v/>
      </c>
      <c r="D445" s="40" t="str">
        <f aca="false">IF(B445="","",_xlfn.ISOWEEKNUM(B445))</f>
        <v/>
      </c>
      <c r="E445" s="6"/>
      <c r="F445" s="41"/>
      <c r="G445" s="6"/>
      <c r="H445" s="42"/>
      <c r="I445" s="43" t="str">
        <f aca="false">IF(OR(H445="",G445&lt;&gt;"Direct"),"",H445*IF(AND(E445&lt;&gt;"",ISNUMBER(MATCH(E445,Klanten!$B$6:$B$35,0)),ISNUMBER(INDEX(Klanten!$C$6:$C$35,MATCH(E445,Klanten!$B$6:$B$35,0)))),INDEX(Klanten!$C$6:$C$35,MATCH(E445,Klanten!$B$6:$B$35,0)),Start!$C$8))</f>
        <v/>
      </c>
    </row>
    <row r="446" customFormat="false" ht="15" hidden="false" customHeight="false" outlineLevel="0" collapsed="false">
      <c r="B446" s="39"/>
      <c r="C446" s="40" t="str">
        <f aca="false">IF(B446="","",CHOOSE(WEEKDAY(B446,2),"ma","di","wo","do","vr","za","zo"))</f>
        <v/>
      </c>
      <c r="D446" s="40" t="str">
        <f aca="false">IF(B446="","",_xlfn.ISOWEEKNUM(B446))</f>
        <v/>
      </c>
      <c r="E446" s="6"/>
      <c r="F446" s="41"/>
      <c r="G446" s="6"/>
      <c r="H446" s="42"/>
      <c r="I446" s="43" t="str">
        <f aca="false">IF(OR(H446="",G446&lt;&gt;"Direct"),"",H446*IF(AND(E446&lt;&gt;"",ISNUMBER(MATCH(E446,Klanten!$B$6:$B$35,0)),ISNUMBER(INDEX(Klanten!$C$6:$C$35,MATCH(E446,Klanten!$B$6:$B$35,0)))),INDEX(Klanten!$C$6:$C$35,MATCH(E446,Klanten!$B$6:$B$35,0)),Start!$C$8))</f>
        <v/>
      </c>
    </row>
    <row r="447" customFormat="false" ht="15" hidden="false" customHeight="false" outlineLevel="0" collapsed="false">
      <c r="B447" s="39"/>
      <c r="C447" s="40" t="str">
        <f aca="false">IF(B447="","",CHOOSE(WEEKDAY(B447,2),"ma","di","wo","do","vr","za","zo"))</f>
        <v/>
      </c>
      <c r="D447" s="40" t="str">
        <f aca="false">IF(B447="","",_xlfn.ISOWEEKNUM(B447))</f>
        <v/>
      </c>
      <c r="E447" s="6"/>
      <c r="F447" s="41"/>
      <c r="G447" s="6"/>
      <c r="H447" s="42"/>
      <c r="I447" s="43" t="str">
        <f aca="false">IF(OR(H447="",G447&lt;&gt;"Direct"),"",H447*IF(AND(E447&lt;&gt;"",ISNUMBER(MATCH(E447,Klanten!$B$6:$B$35,0)),ISNUMBER(INDEX(Klanten!$C$6:$C$35,MATCH(E447,Klanten!$B$6:$B$35,0)))),INDEX(Klanten!$C$6:$C$35,MATCH(E447,Klanten!$B$6:$B$35,0)),Start!$C$8))</f>
        <v/>
      </c>
    </row>
    <row r="448" customFormat="false" ht="15" hidden="false" customHeight="false" outlineLevel="0" collapsed="false">
      <c r="B448" s="39"/>
      <c r="C448" s="40" t="str">
        <f aca="false">IF(B448="","",CHOOSE(WEEKDAY(B448,2),"ma","di","wo","do","vr","za","zo"))</f>
        <v/>
      </c>
      <c r="D448" s="40" t="str">
        <f aca="false">IF(B448="","",_xlfn.ISOWEEKNUM(B448))</f>
        <v/>
      </c>
      <c r="E448" s="6"/>
      <c r="F448" s="41"/>
      <c r="G448" s="6"/>
      <c r="H448" s="42"/>
      <c r="I448" s="43" t="str">
        <f aca="false">IF(OR(H448="",G448&lt;&gt;"Direct"),"",H448*IF(AND(E448&lt;&gt;"",ISNUMBER(MATCH(E448,Klanten!$B$6:$B$35,0)),ISNUMBER(INDEX(Klanten!$C$6:$C$35,MATCH(E448,Klanten!$B$6:$B$35,0)))),INDEX(Klanten!$C$6:$C$35,MATCH(E448,Klanten!$B$6:$B$35,0)),Start!$C$8))</f>
        <v/>
      </c>
    </row>
    <row r="449" customFormat="false" ht="15" hidden="false" customHeight="false" outlineLevel="0" collapsed="false">
      <c r="B449" s="39"/>
      <c r="C449" s="40" t="str">
        <f aca="false">IF(B449="","",CHOOSE(WEEKDAY(B449,2),"ma","di","wo","do","vr","za","zo"))</f>
        <v/>
      </c>
      <c r="D449" s="40" t="str">
        <f aca="false">IF(B449="","",_xlfn.ISOWEEKNUM(B449))</f>
        <v/>
      </c>
      <c r="E449" s="6"/>
      <c r="F449" s="41"/>
      <c r="G449" s="6"/>
      <c r="H449" s="42"/>
      <c r="I449" s="43" t="str">
        <f aca="false">IF(OR(H449="",G449&lt;&gt;"Direct"),"",H449*IF(AND(E449&lt;&gt;"",ISNUMBER(MATCH(E449,Klanten!$B$6:$B$35,0)),ISNUMBER(INDEX(Klanten!$C$6:$C$35,MATCH(E449,Klanten!$B$6:$B$35,0)))),INDEX(Klanten!$C$6:$C$35,MATCH(E449,Klanten!$B$6:$B$35,0)),Start!$C$8))</f>
        <v/>
      </c>
    </row>
    <row r="450" customFormat="false" ht="15" hidden="false" customHeight="false" outlineLevel="0" collapsed="false">
      <c r="B450" s="39"/>
      <c r="C450" s="40" t="str">
        <f aca="false">IF(B450="","",CHOOSE(WEEKDAY(B450,2),"ma","di","wo","do","vr","za","zo"))</f>
        <v/>
      </c>
      <c r="D450" s="40" t="str">
        <f aca="false">IF(B450="","",_xlfn.ISOWEEKNUM(B450))</f>
        <v/>
      </c>
      <c r="E450" s="6"/>
      <c r="F450" s="41"/>
      <c r="G450" s="6"/>
      <c r="H450" s="42"/>
      <c r="I450" s="43" t="str">
        <f aca="false">IF(OR(H450="",G450&lt;&gt;"Direct"),"",H450*IF(AND(E450&lt;&gt;"",ISNUMBER(MATCH(E450,Klanten!$B$6:$B$35,0)),ISNUMBER(INDEX(Klanten!$C$6:$C$35,MATCH(E450,Klanten!$B$6:$B$35,0)))),INDEX(Klanten!$C$6:$C$35,MATCH(E450,Klanten!$B$6:$B$35,0)),Start!$C$8))</f>
        <v/>
      </c>
    </row>
    <row r="451" customFormat="false" ht="15" hidden="false" customHeight="false" outlineLevel="0" collapsed="false">
      <c r="B451" s="39"/>
      <c r="C451" s="40" t="str">
        <f aca="false">IF(B451="","",CHOOSE(WEEKDAY(B451,2),"ma","di","wo","do","vr","za","zo"))</f>
        <v/>
      </c>
      <c r="D451" s="40" t="str">
        <f aca="false">IF(B451="","",_xlfn.ISOWEEKNUM(B451))</f>
        <v/>
      </c>
      <c r="E451" s="6"/>
      <c r="F451" s="41"/>
      <c r="G451" s="6"/>
      <c r="H451" s="42"/>
      <c r="I451" s="43" t="str">
        <f aca="false">IF(OR(H451="",G451&lt;&gt;"Direct"),"",H451*IF(AND(E451&lt;&gt;"",ISNUMBER(MATCH(E451,Klanten!$B$6:$B$35,0)),ISNUMBER(INDEX(Klanten!$C$6:$C$35,MATCH(E451,Klanten!$B$6:$B$35,0)))),INDEX(Klanten!$C$6:$C$35,MATCH(E451,Klanten!$B$6:$B$35,0)),Start!$C$8))</f>
        <v/>
      </c>
    </row>
    <row r="452" customFormat="false" ht="15" hidden="false" customHeight="false" outlineLevel="0" collapsed="false">
      <c r="B452" s="39"/>
      <c r="C452" s="40" t="str">
        <f aca="false">IF(B452="","",CHOOSE(WEEKDAY(B452,2),"ma","di","wo","do","vr","za","zo"))</f>
        <v/>
      </c>
      <c r="D452" s="40" t="str">
        <f aca="false">IF(B452="","",_xlfn.ISOWEEKNUM(B452))</f>
        <v/>
      </c>
      <c r="E452" s="6"/>
      <c r="F452" s="41"/>
      <c r="G452" s="6"/>
      <c r="H452" s="42"/>
      <c r="I452" s="43" t="str">
        <f aca="false">IF(OR(H452="",G452&lt;&gt;"Direct"),"",H452*IF(AND(E452&lt;&gt;"",ISNUMBER(MATCH(E452,Klanten!$B$6:$B$35,0)),ISNUMBER(INDEX(Klanten!$C$6:$C$35,MATCH(E452,Klanten!$B$6:$B$35,0)))),INDEX(Klanten!$C$6:$C$35,MATCH(E452,Klanten!$B$6:$B$35,0)),Start!$C$8))</f>
        <v/>
      </c>
    </row>
    <row r="453" customFormat="false" ht="15" hidden="false" customHeight="false" outlineLevel="0" collapsed="false">
      <c r="B453" s="39"/>
      <c r="C453" s="40" t="str">
        <f aca="false">IF(B453="","",CHOOSE(WEEKDAY(B453,2),"ma","di","wo","do","vr","za","zo"))</f>
        <v/>
      </c>
      <c r="D453" s="40" t="str">
        <f aca="false">IF(B453="","",_xlfn.ISOWEEKNUM(B453))</f>
        <v/>
      </c>
      <c r="E453" s="6"/>
      <c r="F453" s="41"/>
      <c r="G453" s="6"/>
      <c r="H453" s="42"/>
      <c r="I453" s="43" t="str">
        <f aca="false">IF(OR(H453="",G453&lt;&gt;"Direct"),"",H453*IF(AND(E453&lt;&gt;"",ISNUMBER(MATCH(E453,Klanten!$B$6:$B$35,0)),ISNUMBER(INDEX(Klanten!$C$6:$C$35,MATCH(E453,Klanten!$B$6:$B$35,0)))),INDEX(Klanten!$C$6:$C$35,MATCH(E453,Klanten!$B$6:$B$35,0)),Start!$C$8))</f>
        <v/>
      </c>
    </row>
    <row r="454" customFormat="false" ht="15" hidden="false" customHeight="false" outlineLevel="0" collapsed="false">
      <c r="B454" s="39"/>
      <c r="C454" s="40" t="str">
        <f aca="false">IF(B454="","",CHOOSE(WEEKDAY(B454,2),"ma","di","wo","do","vr","za","zo"))</f>
        <v/>
      </c>
      <c r="D454" s="40" t="str">
        <f aca="false">IF(B454="","",_xlfn.ISOWEEKNUM(B454))</f>
        <v/>
      </c>
      <c r="E454" s="6"/>
      <c r="F454" s="41"/>
      <c r="G454" s="6"/>
      <c r="H454" s="42"/>
      <c r="I454" s="43" t="str">
        <f aca="false">IF(OR(H454="",G454&lt;&gt;"Direct"),"",H454*IF(AND(E454&lt;&gt;"",ISNUMBER(MATCH(E454,Klanten!$B$6:$B$35,0)),ISNUMBER(INDEX(Klanten!$C$6:$C$35,MATCH(E454,Klanten!$B$6:$B$35,0)))),INDEX(Klanten!$C$6:$C$35,MATCH(E454,Klanten!$B$6:$B$35,0)),Start!$C$8))</f>
        <v/>
      </c>
    </row>
    <row r="455" customFormat="false" ht="15" hidden="false" customHeight="false" outlineLevel="0" collapsed="false">
      <c r="B455" s="39"/>
      <c r="C455" s="40" t="str">
        <f aca="false">IF(B455="","",CHOOSE(WEEKDAY(B455,2),"ma","di","wo","do","vr","za","zo"))</f>
        <v/>
      </c>
      <c r="D455" s="40" t="str">
        <f aca="false">IF(B455="","",_xlfn.ISOWEEKNUM(B455))</f>
        <v/>
      </c>
      <c r="E455" s="6"/>
      <c r="F455" s="41"/>
      <c r="G455" s="6"/>
      <c r="H455" s="42"/>
      <c r="I455" s="43" t="str">
        <f aca="false">IF(OR(H455="",G455&lt;&gt;"Direct"),"",H455*IF(AND(E455&lt;&gt;"",ISNUMBER(MATCH(E455,Klanten!$B$6:$B$35,0)),ISNUMBER(INDEX(Klanten!$C$6:$C$35,MATCH(E455,Klanten!$B$6:$B$35,0)))),INDEX(Klanten!$C$6:$C$35,MATCH(E455,Klanten!$B$6:$B$35,0)),Start!$C$8))</f>
        <v/>
      </c>
    </row>
    <row r="456" customFormat="false" ht="15" hidden="false" customHeight="false" outlineLevel="0" collapsed="false">
      <c r="B456" s="39"/>
      <c r="C456" s="40" t="str">
        <f aca="false">IF(B456="","",CHOOSE(WEEKDAY(B456,2),"ma","di","wo","do","vr","za","zo"))</f>
        <v/>
      </c>
      <c r="D456" s="40" t="str">
        <f aca="false">IF(B456="","",_xlfn.ISOWEEKNUM(B456))</f>
        <v/>
      </c>
      <c r="E456" s="6"/>
      <c r="F456" s="41"/>
      <c r="G456" s="6"/>
      <c r="H456" s="42"/>
      <c r="I456" s="43" t="str">
        <f aca="false">IF(OR(H456="",G456&lt;&gt;"Direct"),"",H456*IF(AND(E456&lt;&gt;"",ISNUMBER(MATCH(E456,Klanten!$B$6:$B$35,0)),ISNUMBER(INDEX(Klanten!$C$6:$C$35,MATCH(E456,Klanten!$B$6:$B$35,0)))),INDEX(Klanten!$C$6:$C$35,MATCH(E456,Klanten!$B$6:$B$35,0)),Start!$C$8))</f>
        <v/>
      </c>
    </row>
    <row r="457" customFormat="false" ht="15" hidden="false" customHeight="false" outlineLevel="0" collapsed="false">
      <c r="B457" s="39"/>
      <c r="C457" s="40" t="str">
        <f aca="false">IF(B457="","",CHOOSE(WEEKDAY(B457,2),"ma","di","wo","do","vr","za","zo"))</f>
        <v/>
      </c>
      <c r="D457" s="40" t="str">
        <f aca="false">IF(B457="","",_xlfn.ISOWEEKNUM(B457))</f>
        <v/>
      </c>
      <c r="E457" s="6"/>
      <c r="F457" s="41"/>
      <c r="G457" s="6"/>
      <c r="H457" s="42"/>
      <c r="I457" s="43" t="str">
        <f aca="false">IF(OR(H457="",G457&lt;&gt;"Direct"),"",H457*IF(AND(E457&lt;&gt;"",ISNUMBER(MATCH(E457,Klanten!$B$6:$B$35,0)),ISNUMBER(INDEX(Klanten!$C$6:$C$35,MATCH(E457,Klanten!$B$6:$B$35,0)))),INDEX(Klanten!$C$6:$C$35,MATCH(E457,Klanten!$B$6:$B$35,0)),Start!$C$8))</f>
        <v/>
      </c>
    </row>
    <row r="458" customFormat="false" ht="15" hidden="false" customHeight="false" outlineLevel="0" collapsed="false">
      <c r="B458" s="39"/>
      <c r="C458" s="40" t="str">
        <f aca="false">IF(B458="","",CHOOSE(WEEKDAY(B458,2),"ma","di","wo","do","vr","za","zo"))</f>
        <v/>
      </c>
      <c r="D458" s="40" t="str">
        <f aca="false">IF(B458="","",_xlfn.ISOWEEKNUM(B458))</f>
        <v/>
      </c>
      <c r="E458" s="6"/>
      <c r="F458" s="41"/>
      <c r="G458" s="6"/>
      <c r="H458" s="42"/>
      <c r="I458" s="43" t="str">
        <f aca="false">IF(OR(H458="",G458&lt;&gt;"Direct"),"",H458*IF(AND(E458&lt;&gt;"",ISNUMBER(MATCH(E458,Klanten!$B$6:$B$35,0)),ISNUMBER(INDEX(Klanten!$C$6:$C$35,MATCH(E458,Klanten!$B$6:$B$35,0)))),INDEX(Klanten!$C$6:$C$35,MATCH(E458,Klanten!$B$6:$B$35,0)),Start!$C$8))</f>
        <v/>
      </c>
    </row>
    <row r="459" customFormat="false" ht="15" hidden="false" customHeight="false" outlineLevel="0" collapsed="false">
      <c r="B459" s="39"/>
      <c r="C459" s="40" t="str">
        <f aca="false">IF(B459="","",CHOOSE(WEEKDAY(B459,2),"ma","di","wo","do","vr","za","zo"))</f>
        <v/>
      </c>
      <c r="D459" s="40" t="str">
        <f aca="false">IF(B459="","",_xlfn.ISOWEEKNUM(B459))</f>
        <v/>
      </c>
      <c r="E459" s="6"/>
      <c r="F459" s="41"/>
      <c r="G459" s="6"/>
      <c r="H459" s="42"/>
      <c r="I459" s="43" t="str">
        <f aca="false">IF(OR(H459="",G459&lt;&gt;"Direct"),"",H459*IF(AND(E459&lt;&gt;"",ISNUMBER(MATCH(E459,Klanten!$B$6:$B$35,0)),ISNUMBER(INDEX(Klanten!$C$6:$C$35,MATCH(E459,Klanten!$B$6:$B$35,0)))),INDEX(Klanten!$C$6:$C$35,MATCH(E459,Klanten!$B$6:$B$35,0)),Start!$C$8))</f>
        <v/>
      </c>
    </row>
    <row r="460" customFormat="false" ht="15" hidden="false" customHeight="false" outlineLevel="0" collapsed="false">
      <c r="B460" s="39"/>
      <c r="C460" s="40" t="str">
        <f aca="false">IF(B460="","",CHOOSE(WEEKDAY(B460,2),"ma","di","wo","do","vr","za","zo"))</f>
        <v/>
      </c>
      <c r="D460" s="40" t="str">
        <f aca="false">IF(B460="","",_xlfn.ISOWEEKNUM(B460))</f>
        <v/>
      </c>
      <c r="E460" s="6"/>
      <c r="F460" s="41"/>
      <c r="G460" s="6"/>
      <c r="H460" s="42"/>
      <c r="I460" s="43" t="str">
        <f aca="false">IF(OR(H460="",G460&lt;&gt;"Direct"),"",H460*IF(AND(E460&lt;&gt;"",ISNUMBER(MATCH(E460,Klanten!$B$6:$B$35,0)),ISNUMBER(INDEX(Klanten!$C$6:$C$35,MATCH(E460,Klanten!$B$6:$B$35,0)))),INDEX(Klanten!$C$6:$C$35,MATCH(E460,Klanten!$B$6:$B$35,0)),Start!$C$8))</f>
        <v/>
      </c>
    </row>
    <row r="461" customFormat="false" ht="15" hidden="false" customHeight="false" outlineLevel="0" collapsed="false">
      <c r="B461" s="39"/>
      <c r="C461" s="40" t="str">
        <f aca="false">IF(B461="","",CHOOSE(WEEKDAY(B461,2),"ma","di","wo","do","vr","za","zo"))</f>
        <v/>
      </c>
      <c r="D461" s="40" t="str">
        <f aca="false">IF(B461="","",_xlfn.ISOWEEKNUM(B461))</f>
        <v/>
      </c>
      <c r="E461" s="6"/>
      <c r="F461" s="41"/>
      <c r="G461" s="6"/>
      <c r="H461" s="42"/>
      <c r="I461" s="43" t="str">
        <f aca="false">IF(OR(H461="",G461&lt;&gt;"Direct"),"",H461*IF(AND(E461&lt;&gt;"",ISNUMBER(MATCH(E461,Klanten!$B$6:$B$35,0)),ISNUMBER(INDEX(Klanten!$C$6:$C$35,MATCH(E461,Klanten!$B$6:$B$35,0)))),INDEX(Klanten!$C$6:$C$35,MATCH(E461,Klanten!$B$6:$B$35,0)),Start!$C$8))</f>
        <v/>
      </c>
    </row>
    <row r="462" customFormat="false" ht="15" hidden="false" customHeight="false" outlineLevel="0" collapsed="false">
      <c r="B462" s="39"/>
      <c r="C462" s="40" t="str">
        <f aca="false">IF(B462="","",CHOOSE(WEEKDAY(B462,2),"ma","di","wo","do","vr","za","zo"))</f>
        <v/>
      </c>
      <c r="D462" s="40" t="str">
        <f aca="false">IF(B462="","",_xlfn.ISOWEEKNUM(B462))</f>
        <v/>
      </c>
      <c r="E462" s="6"/>
      <c r="F462" s="41"/>
      <c r="G462" s="6"/>
      <c r="H462" s="42"/>
      <c r="I462" s="43" t="str">
        <f aca="false">IF(OR(H462="",G462&lt;&gt;"Direct"),"",H462*IF(AND(E462&lt;&gt;"",ISNUMBER(MATCH(E462,Klanten!$B$6:$B$35,0)),ISNUMBER(INDEX(Klanten!$C$6:$C$35,MATCH(E462,Klanten!$B$6:$B$35,0)))),INDEX(Klanten!$C$6:$C$35,MATCH(E462,Klanten!$B$6:$B$35,0)),Start!$C$8))</f>
        <v/>
      </c>
    </row>
    <row r="463" customFormat="false" ht="15" hidden="false" customHeight="false" outlineLevel="0" collapsed="false">
      <c r="B463" s="39"/>
      <c r="C463" s="40" t="str">
        <f aca="false">IF(B463="","",CHOOSE(WEEKDAY(B463,2),"ma","di","wo","do","vr","za","zo"))</f>
        <v/>
      </c>
      <c r="D463" s="40" t="str">
        <f aca="false">IF(B463="","",_xlfn.ISOWEEKNUM(B463))</f>
        <v/>
      </c>
      <c r="E463" s="6"/>
      <c r="F463" s="41"/>
      <c r="G463" s="6"/>
      <c r="H463" s="42"/>
      <c r="I463" s="43" t="str">
        <f aca="false">IF(OR(H463="",G463&lt;&gt;"Direct"),"",H463*IF(AND(E463&lt;&gt;"",ISNUMBER(MATCH(E463,Klanten!$B$6:$B$35,0)),ISNUMBER(INDEX(Klanten!$C$6:$C$35,MATCH(E463,Klanten!$B$6:$B$35,0)))),INDEX(Klanten!$C$6:$C$35,MATCH(E463,Klanten!$B$6:$B$35,0)),Start!$C$8))</f>
        <v/>
      </c>
    </row>
    <row r="464" customFormat="false" ht="15" hidden="false" customHeight="false" outlineLevel="0" collapsed="false">
      <c r="B464" s="39"/>
      <c r="C464" s="40" t="str">
        <f aca="false">IF(B464="","",CHOOSE(WEEKDAY(B464,2),"ma","di","wo","do","vr","za","zo"))</f>
        <v/>
      </c>
      <c r="D464" s="40" t="str">
        <f aca="false">IF(B464="","",_xlfn.ISOWEEKNUM(B464))</f>
        <v/>
      </c>
      <c r="E464" s="6"/>
      <c r="F464" s="41"/>
      <c r="G464" s="6"/>
      <c r="H464" s="42"/>
      <c r="I464" s="43" t="str">
        <f aca="false">IF(OR(H464="",G464&lt;&gt;"Direct"),"",H464*IF(AND(E464&lt;&gt;"",ISNUMBER(MATCH(E464,Klanten!$B$6:$B$35,0)),ISNUMBER(INDEX(Klanten!$C$6:$C$35,MATCH(E464,Klanten!$B$6:$B$35,0)))),INDEX(Klanten!$C$6:$C$35,MATCH(E464,Klanten!$B$6:$B$35,0)),Start!$C$8))</f>
        <v/>
      </c>
    </row>
    <row r="465" customFormat="false" ht="15" hidden="false" customHeight="false" outlineLevel="0" collapsed="false">
      <c r="B465" s="39"/>
      <c r="C465" s="40" t="str">
        <f aca="false">IF(B465="","",CHOOSE(WEEKDAY(B465,2),"ma","di","wo","do","vr","za","zo"))</f>
        <v/>
      </c>
      <c r="D465" s="40" t="str">
        <f aca="false">IF(B465="","",_xlfn.ISOWEEKNUM(B465))</f>
        <v/>
      </c>
      <c r="E465" s="6"/>
      <c r="F465" s="41"/>
      <c r="G465" s="6"/>
      <c r="H465" s="42"/>
      <c r="I465" s="43" t="str">
        <f aca="false">IF(OR(H465="",G465&lt;&gt;"Direct"),"",H465*IF(AND(E465&lt;&gt;"",ISNUMBER(MATCH(E465,Klanten!$B$6:$B$35,0)),ISNUMBER(INDEX(Klanten!$C$6:$C$35,MATCH(E465,Klanten!$B$6:$B$35,0)))),INDEX(Klanten!$C$6:$C$35,MATCH(E465,Klanten!$B$6:$B$35,0)),Start!$C$8))</f>
        <v/>
      </c>
    </row>
    <row r="466" customFormat="false" ht="15" hidden="false" customHeight="false" outlineLevel="0" collapsed="false">
      <c r="B466" s="39"/>
      <c r="C466" s="40" t="str">
        <f aca="false">IF(B466="","",CHOOSE(WEEKDAY(B466,2),"ma","di","wo","do","vr","za","zo"))</f>
        <v/>
      </c>
      <c r="D466" s="40" t="str">
        <f aca="false">IF(B466="","",_xlfn.ISOWEEKNUM(B466))</f>
        <v/>
      </c>
      <c r="E466" s="6"/>
      <c r="F466" s="41"/>
      <c r="G466" s="6"/>
      <c r="H466" s="42"/>
      <c r="I466" s="43" t="str">
        <f aca="false">IF(OR(H466="",G466&lt;&gt;"Direct"),"",H466*IF(AND(E466&lt;&gt;"",ISNUMBER(MATCH(E466,Klanten!$B$6:$B$35,0)),ISNUMBER(INDEX(Klanten!$C$6:$C$35,MATCH(E466,Klanten!$B$6:$B$35,0)))),INDEX(Klanten!$C$6:$C$35,MATCH(E466,Klanten!$B$6:$B$35,0)),Start!$C$8))</f>
        <v/>
      </c>
    </row>
    <row r="467" customFormat="false" ht="15" hidden="false" customHeight="false" outlineLevel="0" collapsed="false">
      <c r="B467" s="39"/>
      <c r="C467" s="40" t="str">
        <f aca="false">IF(B467="","",CHOOSE(WEEKDAY(B467,2),"ma","di","wo","do","vr","za","zo"))</f>
        <v/>
      </c>
      <c r="D467" s="40" t="str">
        <f aca="false">IF(B467="","",_xlfn.ISOWEEKNUM(B467))</f>
        <v/>
      </c>
      <c r="E467" s="6"/>
      <c r="F467" s="41"/>
      <c r="G467" s="6"/>
      <c r="H467" s="42"/>
      <c r="I467" s="43" t="str">
        <f aca="false">IF(OR(H467="",G467&lt;&gt;"Direct"),"",H467*IF(AND(E467&lt;&gt;"",ISNUMBER(MATCH(E467,Klanten!$B$6:$B$35,0)),ISNUMBER(INDEX(Klanten!$C$6:$C$35,MATCH(E467,Klanten!$B$6:$B$35,0)))),INDEX(Klanten!$C$6:$C$35,MATCH(E467,Klanten!$B$6:$B$35,0)),Start!$C$8))</f>
        <v/>
      </c>
    </row>
    <row r="468" customFormat="false" ht="15" hidden="false" customHeight="false" outlineLevel="0" collapsed="false">
      <c r="B468" s="39"/>
      <c r="C468" s="40" t="str">
        <f aca="false">IF(B468="","",CHOOSE(WEEKDAY(B468,2),"ma","di","wo","do","vr","za","zo"))</f>
        <v/>
      </c>
      <c r="D468" s="40" t="str">
        <f aca="false">IF(B468="","",_xlfn.ISOWEEKNUM(B468))</f>
        <v/>
      </c>
      <c r="E468" s="6"/>
      <c r="F468" s="41"/>
      <c r="G468" s="6"/>
      <c r="H468" s="42"/>
      <c r="I468" s="43" t="str">
        <f aca="false">IF(OR(H468="",G468&lt;&gt;"Direct"),"",H468*IF(AND(E468&lt;&gt;"",ISNUMBER(MATCH(E468,Klanten!$B$6:$B$35,0)),ISNUMBER(INDEX(Klanten!$C$6:$C$35,MATCH(E468,Klanten!$B$6:$B$35,0)))),INDEX(Klanten!$C$6:$C$35,MATCH(E468,Klanten!$B$6:$B$35,0)),Start!$C$8))</f>
        <v/>
      </c>
    </row>
    <row r="469" customFormat="false" ht="15" hidden="false" customHeight="false" outlineLevel="0" collapsed="false">
      <c r="B469" s="39"/>
      <c r="C469" s="40" t="str">
        <f aca="false">IF(B469="","",CHOOSE(WEEKDAY(B469,2),"ma","di","wo","do","vr","za","zo"))</f>
        <v/>
      </c>
      <c r="D469" s="40" t="str">
        <f aca="false">IF(B469="","",_xlfn.ISOWEEKNUM(B469))</f>
        <v/>
      </c>
      <c r="E469" s="6"/>
      <c r="F469" s="41"/>
      <c r="G469" s="6"/>
      <c r="H469" s="42"/>
      <c r="I469" s="43" t="str">
        <f aca="false">IF(OR(H469="",G469&lt;&gt;"Direct"),"",H469*IF(AND(E469&lt;&gt;"",ISNUMBER(MATCH(E469,Klanten!$B$6:$B$35,0)),ISNUMBER(INDEX(Klanten!$C$6:$C$35,MATCH(E469,Klanten!$B$6:$B$35,0)))),INDEX(Klanten!$C$6:$C$35,MATCH(E469,Klanten!$B$6:$B$35,0)),Start!$C$8))</f>
        <v/>
      </c>
    </row>
    <row r="470" customFormat="false" ht="15" hidden="false" customHeight="false" outlineLevel="0" collapsed="false">
      <c r="B470" s="39"/>
      <c r="C470" s="40" t="str">
        <f aca="false">IF(B470="","",CHOOSE(WEEKDAY(B470,2),"ma","di","wo","do","vr","za","zo"))</f>
        <v/>
      </c>
      <c r="D470" s="40" t="str">
        <f aca="false">IF(B470="","",_xlfn.ISOWEEKNUM(B470))</f>
        <v/>
      </c>
      <c r="E470" s="6"/>
      <c r="F470" s="41"/>
      <c r="G470" s="6"/>
      <c r="H470" s="42"/>
      <c r="I470" s="43" t="str">
        <f aca="false">IF(OR(H470="",G470&lt;&gt;"Direct"),"",H470*IF(AND(E470&lt;&gt;"",ISNUMBER(MATCH(E470,Klanten!$B$6:$B$35,0)),ISNUMBER(INDEX(Klanten!$C$6:$C$35,MATCH(E470,Klanten!$B$6:$B$35,0)))),INDEX(Klanten!$C$6:$C$35,MATCH(E470,Klanten!$B$6:$B$35,0)),Start!$C$8))</f>
        <v/>
      </c>
    </row>
    <row r="471" customFormat="false" ht="15" hidden="false" customHeight="false" outlineLevel="0" collapsed="false">
      <c r="B471" s="39"/>
      <c r="C471" s="40" t="str">
        <f aca="false">IF(B471="","",CHOOSE(WEEKDAY(B471,2),"ma","di","wo","do","vr","za","zo"))</f>
        <v/>
      </c>
      <c r="D471" s="40" t="str">
        <f aca="false">IF(B471="","",_xlfn.ISOWEEKNUM(B471))</f>
        <v/>
      </c>
      <c r="E471" s="6"/>
      <c r="F471" s="41"/>
      <c r="G471" s="6"/>
      <c r="H471" s="42"/>
      <c r="I471" s="43" t="str">
        <f aca="false">IF(OR(H471="",G471&lt;&gt;"Direct"),"",H471*IF(AND(E471&lt;&gt;"",ISNUMBER(MATCH(E471,Klanten!$B$6:$B$35,0)),ISNUMBER(INDEX(Klanten!$C$6:$C$35,MATCH(E471,Klanten!$B$6:$B$35,0)))),INDEX(Klanten!$C$6:$C$35,MATCH(E471,Klanten!$B$6:$B$35,0)),Start!$C$8))</f>
        <v/>
      </c>
    </row>
    <row r="472" customFormat="false" ht="15" hidden="false" customHeight="false" outlineLevel="0" collapsed="false">
      <c r="B472" s="39"/>
      <c r="C472" s="40" t="str">
        <f aca="false">IF(B472="","",CHOOSE(WEEKDAY(B472,2),"ma","di","wo","do","vr","za","zo"))</f>
        <v/>
      </c>
      <c r="D472" s="40" t="str">
        <f aca="false">IF(B472="","",_xlfn.ISOWEEKNUM(B472))</f>
        <v/>
      </c>
      <c r="E472" s="6"/>
      <c r="F472" s="41"/>
      <c r="G472" s="6"/>
      <c r="H472" s="42"/>
      <c r="I472" s="43" t="str">
        <f aca="false">IF(OR(H472="",G472&lt;&gt;"Direct"),"",H472*IF(AND(E472&lt;&gt;"",ISNUMBER(MATCH(E472,Klanten!$B$6:$B$35,0)),ISNUMBER(INDEX(Klanten!$C$6:$C$35,MATCH(E472,Klanten!$B$6:$B$35,0)))),INDEX(Klanten!$C$6:$C$35,MATCH(E472,Klanten!$B$6:$B$35,0)),Start!$C$8))</f>
        <v/>
      </c>
    </row>
    <row r="473" customFormat="false" ht="15" hidden="false" customHeight="false" outlineLevel="0" collapsed="false">
      <c r="B473" s="39"/>
      <c r="C473" s="40" t="str">
        <f aca="false">IF(B473="","",CHOOSE(WEEKDAY(B473,2),"ma","di","wo","do","vr","za","zo"))</f>
        <v/>
      </c>
      <c r="D473" s="40" t="str">
        <f aca="false">IF(B473="","",_xlfn.ISOWEEKNUM(B473))</f>
        <v/>
      </c>
      <c r="E473" s="6"/>
      <c r="F473" s="41"/>
      <c r="G473" s="6"/>
      <c r="H473" s="42"/>
      <c r="I473" s="43" t="str">
        <f aca="false">IF(OR(H473="",G473&lt;&gt;"Direct"),"",H473*IF(AND(E473&lt;&gt;"",ISNUMBER(MATCH(E473,Klanten!$B$6:$B$35,0)),ISNUMBER(INDEX(Klanten!$C$6:$C$35,MATCH(E473,Klanten!$B$6:$B$35,0)))),INDEX(Klanten!$C$6:$C$35,MATCH(E473,Klanten!$B$6:$B$35,0)),Start!$C$8))</f>
        <v/>
      </c>
    </row>
    <row r="474" customFormat="false" ht="15" hidden="false" customHeight="false" outlineLevel="0" collapsed="false">
      <c r="B474" s="39"/>
      <c r="C474" s="40" t="str">
        <f aca="false">IF(B474="","",CHOOSE(WEEKDAY(B474,2),"ma","di","wo","do","vr","za","zo"))</f>
        <v/>
      </c>
      <c r="D474" s="40" t="str">
        <f aca="false">IF(B474="","",_xlfn.ISOWEEKNUM(B474))</f>
        <v/>
      </c>
      <c r="E474" s="6"/>
      <c r="F474" s="41"/>
      <c r="G474" s="6"/>
      <c r="H474" s="42"/>
      <c r="I474" s="43" t="str">
        <f aca="false">IF(OR(H474="",G474&lt;&gt;"Direct"),"",H474*IF(AND(E474&lt;&gt;"",ISNUMBER(MATCH(E474,Klanten!$B$6:$B$35,0)),ISNUMBER(INDEX(Klanten!$C$6:$C$35,MATCH(E474,Klanten!$B$6:$B$35,0)))),INDEX(Klanten!$C$6:$C$35,MATCH(E474,Klanten!$B$6:$B$35,0)),Start!$C$8))</f>
        <v/>
      </c>
    </row>
    <row r="475" customFormat="false" ht="15" hidden="false" customHeight="false" outlineLevel="0" collapsed="false">
      <c r="B475" s="39"/>
      <c r="C475" s="40" t="str">
        <f aca="false">IF(B475="","",CHOOSE(WEEKDAY(B475,2),"ma","di","wo","do","vr","za","zo"))</f>
        <v/>
      </c>
      <c r="D475" s="40" t="str">
        <f aca="false">IF(B475="","",_xlfn.ISOWEEKNUM(B475))</f>
        <v/>
      </c>
      <c r="E475" s="6"/>
      <c r="F475" s="41"/>
      <c r="G475" s="6"/>
      <c r="H475" s="42"/>
      <c r="I475" s="43" t="str">
        <f aca="false">IF(OR(H475="",G475&lt;&gt;"Direct"),"",H475*IF(AND(E475&lt;&gt;"",ISNUMBER(MATCH(E475,Klanten!$B$6:$B$35,0)),ISNUMBER(INDEX(Klanten!$C$6:$C$35,MATCH(E475,Klanten!$B$6:$B$35,0)))),INDEX(Klanten!$C$6:$C$35,MATCH(E475,Klanten!$B$6:$B$35,0)),Start!$C$8))</f>
        <v/>
      </c>
    </row>
    <row r="476" customFormat="false" ht="15" hidden="false" customHeight="false" outlineLevel="0" collapsed="false">
      <c r="B476" s="39"/>
      <c r="C476" s="40" t="str">
        <f aca="false">IF(B476="","",CHOOSE(WEEKDAY(B476,2),"ma","di","wo","do","vr","za","zo"))</f>
        <v/>
      </c>
      <c r="D476" s="40" t="str">
        <f aca="false">IF(B476="","",_xlfn.ISOWEEKNUM(B476))</f>
        <v/>
      </c>
      <c r="E476" s="6"/>
      <c r="F476" s="41"/>
      <c r="G476" s="6"/>
      <c r="H476" s="42"/>
      <c r="I476" s="43" t="str">
        <f aca="false">IF(OR(H476="",G476&lt;&gt;"Direct"),"",H476*IF(AND(E476&lt;&gt;"",ISNUMBER(MATCH(E476,Klanten!$B$6:$B$35,0)),ISNUMBER(INDEX(Klanten!$C$6:$C$35,MATCH(E476,Klanten!$B$6:$B$35,0)))),INDEX(Klanten!$C$6:$C$35,MATCH(E476,Klanten!$B$6:$B$35,0)),Start!$C$8))</f>
        <v/>
      </c>
    </row>
    <row r="477" customFormat="false" ht="15" hidden="false" customHeight="false" outlineLevel="0" collapsed="false">
      <c r="B477" s="39"/>
      <c r="C477" s="40" t="str">
        <f aca="false">IF(B477="","",CHOOSE(WEEKDAY(B477,2),"ma","di","wo","do","vr","za","zo"))</f>
        <v/>
      </c>
      <c r="D477" s="40" t="str">
        <f aca="false">IF(B477="","",_xlfn.ISOWEEKNUM(B477))</f>
        <v/>
      </c>
      <c r="E477" s="6"/>
      <c r="F477" s="41"/>
      <c r="G477" s="6"/>
      <c r="H477" s="42"/>
      <c r="I477" s="43" t="str">
        <f aca="false">IF(OR(H477="",G477&lt;&gt;"Direct"),"",H477*IF(AND(E477&lt;&gt;"",ISNUMBER(MATCH(E477,Klanten!$B$6:$B$35,0)),ISNUMBER(INDEX(Klanten!$C$6:$C$35,MATCH(E477,Klanten!$B$6:$B$35,0)))),INDEX(Klanten!$C$6:$C$35,MATCH(E477,Klanten!$B$6:$B$35,0)),Start!$C$8))</f>
        <v/>
      </c>
    </row>
    <row r="478" customFormat="false" ht="15" hidden="false" customHeight="false" outlineLevel="0" collapsed="false">
      <c r="B478" s="39"/>
      <c r="C478" s="40" t="str">
        <f aca="false">IF(B478="","",CHOOSE(WEEKDAY(B478,2),"ma","di","wo","do","vr","za","zo"))</f>
        <v/>
      </c>
      <c r="D478" s="40" t="str">
        <f aca="false">IF(B478="","",_xlfn.ISOWEEKNUM(B478))</f>
        <v/>
      </c>
      <c r="E478" s="6"/>
      <c r="F478" s="41"/>
      <c r="G478" s="6"/>
      <c r="H478" s="42"/>
      <c r="I478" s="43" t="str">
        <f aca="false">IF(OR(H478="",G478&lt;&gt;"Direct"),"",H478*IF(AND(E478&lt;&gt;"",ISNUMBER(MATCH(E478,Klanten!$B$6:$B$35,0)),ISNUMBER(INDEX(Klanten!$C$6:$C$35,MATCH(E478,Klanten!$B$6:$B$35,0)))),INDEX(Klanten!$C$6:$C$35,MATCH(E478,Klanten!$B$6:$B$35,0)),Start!$C$8))</f>
        <v/>
      </c>
    </row>
    <row r="479" customFormat="false" ht="15" hidden="false" customHeight="false" outlineLevel="0" collapsed="false">
      <c r="B479" s="39"/>
      <c r="C479" s="40" t="str">
        <f aca="false">IF(B479="","",CHOOSE(WEEKDAY(B479,2),"ma","di","wo","do","vr","za","zo"))</f>
        <v/>
      </c>
      <c r="D479" s="40" t="str">
        <f aca="false">IF(B479="","",_xlfn.ISOWEEKNUM(B479))</f>
        <v/>
      </c>
      <c r="E479" s="6"/>
      <c r="F479" s="41"/>
      <c r="G479" s="6"/>
      <c r="H479" s="42"/>
      <c r="I479" s="43" t="str">
        <f aca="false">IF(OR(H479="",G479&lt;&gt;"Direct"),"",H479*IF(AND(E479&lt;&gt;"",ISNUMBER(MATCH(E479,Klanten!$B$6:$B$35,0)),ISNUMBER(INDEX(Klanten!$C$6:$C$35,MATCH(E479,Klanten!$B$6:$B$35,0)))),INDEX(Klanten!$C$6:$C$35,MATCH(E479,Klanten!$B$6:$B$35,0)),Start!$C$8))</f>
        <v/>
      </c>
    </row>
    <row r="480" customFormat="false" ht="15" hidden="false" customHeight="false" outlineLevel="0" collapsed="false">
      <c r="B480" s="39"/>
      <c r="C480" s="40" t="str">
        <f aca="false">IF(B480="","",CHOOSE(WEEKDAY(B480,2),"ma","di","wo","do","vr","za","zo"))</f>
        <v/>
      </c>
      <c r="D480" s="40" t="str">
        <f aca="false">IF(B480="","",_xlfn.ISOWEEKNUM(B480))</f>
        <v/>
      </c>
      <c r="E480" s="6"/>
      <c r="F480" s="41"/>
      <c r="G480" s="6"/>
      <c r="H480" s="42"/>
      <c r="I480" s="43" t="str">
        <f aca="false">IF(OR(H480="",G480&lt;&gt;"Direct"),"",H480*IF(AND(E480&lt;&gt;"",ISNUMBER(MATCH(E480,Klanten!$B$6:$B$35,0)),ISNUMBER(INDEX(Klanten!$C$6:$C$35,MATCH(E480,Klanten!$B$6:$B$35,0)))),INDEX(Klanten!$C$6:$C$35,MATCH(E480,Klanten!$B$6:$B$35,0)),Start!$C$8))</f>
        <v/>
      </c>
    </row>
    <row r="481" customFormat="false" ht="15" hidden="false" customHeight="false" outlineLevel="0" collapsed="false">
      <c r="B481" s="39"/>
      <c r="C481" s="40" t="str">
        <f aca="false">IF(B481="","",CHOOSE(WEEKDAY(B481,2),"ma","di","wo","do","vr","za","zo"))</f>
        <v/>
      </c>
      <c r="D481" s="40" t="str">
        <f aca="false">IF(B481="","",_xlfn.ISOWEEKNUM(B481))</f>
        <v/>
      </c>
      <c r="E481" s="6"/>
      <c r="F481" s="41"/>
      <c r="G481" s="6"/>
      <c r="H481" s="42"/>
      <c r="I481" s="43" t="str">
        <f aca="false">IF(OR(H481="",G481&lt;&gt;"Direct"),"",H481*IF(AND(E481&lt;&gt;"",ISNUMBER(MATCH(E481,Klanten!$B$6:$B$35,0)),ISNUMBER(INDEX(Klanten!$C$6:$C$35,MATCH(E481,Klanten!$B$6:$B$35,0)))),INDEX(Klanten!$C$6:$C$35,MATCH(E481,Klanten!$B$6:$B$35,0)),Start!$C$8))</f>
        <v/>
      </c>
    </row>
    <row r="482" customFormat="false" ht="15" hidden="false" customHeight="false" outlineLevel="0" collapsed="false">
      <c r="B482" s="39"/>
      <c r="C482" s="40" t="str">
        <f aca="false">IF(B482="","",CHOOSE(WEEKDAY(B482,2),"ma","di","wo","do","vr","za","zo"))</f>
        <v/>
      </c>
      <c r="D482" s="40" t="str">
        <f aca="false">IF(B482="","",_xlfn.ISOWEEKNUM(B482))</f>
        <v/>
      </c>
      <c r="E482" s="6"/>
      <c r="F482" s="41"/>
      <c r="G482" s="6"/>
      <c r="H482" s="42"/>
      <c r="I482" s="43" t="str">
        <f aca="false">IF(OR(H482="",G482&lt;&gt;"Direct"),"",H482*IF(AND(E482&lt;&gt;"",ISNUMBER(MATCH(E482,Klanten!$B$6:$B$35,0)),ISNUMBER(INDEX(Klanten!$C$6:$C$35,MATCH(E482,Klanten!$B$6:$B$35,0)))),INDEX(Klanten!$C$6:$C$35,MATCH(E482,Klanten!$B$6:$B$35,0)),Start!$C$8))</f>
        <v/>
      </c>
    </row>
    <row r="483" customFormat="false" ht="15" hidden="false" customHeight="false" outlineLevel="0" collapsed="false">
      <c r="B483" s="39"/>
      <c r="C483" s="40" t="str">
        <f aca="false">IF(B483="","",CHOOSE(WEEKDAY(B483,2),"ma","di","wo","do","vr","za","zo"))</f>
        <v/>
      </c>
      <c r="D483" s="40" t="str">
        <f aca="false">IF(B483="","",_xlfn.ISOWEEKNUM(B483))</f>
        <v/>
      </c>
      <c r="E483" s="6"/>
      <c r="F483" s="41"/>
      <c r="G483" s="6"/>
      <c r="H483" s="42"/>
      <c r="I483" s="43" t="str">
        <f aca="false">IF(OR(H483="",G483&lt;&gt;"Direct"),"",H483*IF(AND(E483&lt;&gt;"",ISNUMBER(MATCH(E483,Klanten!$B$6:$B$35,0)),ISNUMBER(INDEX(Klanten!$C$6:$C$35,MATCH(E483,Klanten!$B$6:$B$35,0)))),INDEX(Klanten!$C$6:$C$35,MATCH(E483,Klanten!$B$6:$B$35,0)),Start!$C$8))</f>
        <v/>
      </c>
    </row>
    <row r="484" customFormat="false" ht="15" hidden="false" customHeight="false" outlineLevel="0" collapsed="false">
      <c r="B484" s="39"/>
      <c r="C484" s="40" t="str">
        <f aca="false">IF(B484="","",CHOOSE(WEEKDAY(B484,2),"ma","di","wo","do","vr","za","zo"))</f>
        <v/>
      </c>
      <c r="D484" s="40" t="str">
        <f aca="false">IF(B484="","",_xlfn.ISOWEEKNUM(B484))</f>
        <v/>
      </c>
      <c r="E484" s="6"/>
      <c r="F484" s="41"/>
      <c r="G484" s="6"/>
      <c r="H484" s="42"/>
      <c r="I484" s="43" t="str">
        <f aca="false">IF(OR(H484="",G484&lt;&gt;"Direct"),"",H484*IF(AND(E484&lt;&gt;"",ISNUMBER(MATCH(E484,Klanten!$B$6:$B$35,0)),ISNUMBER(INDEX(Klanten!$C$6:$C$35,MATCH(E484,Klanten!$B$6:$B$35,0)))),INDEX(Klanten!$C$6:$C$35,MATCH(E484,Klanten!$B$6:$B$35,0)),Start!$C$8))</f>
        <v/>
      </c>
    </row>
    <row r="485" customFormat="false" ht="15" hidden="false" customHeight="false" outlineLevel="0" collapsed="false">
      <c r="B485" s="39"/>
      <c r="C485" s="40" t="str">
        <f aca="false">IF(B485="","",CHOOSE(WEEKDAY(B485,2),"ma","di","wo","do","vr","za","zo"))</f>
        <v/>
      </c>
      <c r="D485" s="40" t="str">
        <f aca="false">IF(B485="","",_xlfn.ISOWEEKNUM(B485))</f>
        <v/>
      </c>
      <c r="E485" s="6"/>
      <c r="F485" s="41"/>
      <c r="G485" s="6"/>
      <c r="H485" s="42"/>
      <c r="I485" s="43" t="str">
        <f aca="false">IF(OR(H485="",G485&lt;&gt;"Direct"),"",H485*IF(AND(E485&lt;&gt;"",ISNUMBER(MATCH(E485,Klanten!$B$6:$B$35,0)),ISNUMBER(INDEX(Klanten!$C$6:$C$35,MATCH(E485,Klanten!$B$6:$B$35,0)))),INDEX(Klanten!$C$6:$C$35,MATCH(E485,Klanten!$B$6:$B$35,0)),Start!$C$8))</f>
        <v/>
      </c>
    </row>
    <row r="486" customFormat="false" ht="15" hidden="false" customHeight="false" outlineLevel="0" collapsed="false">
      <c r="B486" s="39"/>
      <c r="C486" s="40" t="str">
        <f aca="false">IF(B486="","",CHOOSE(WEEKDAY(B486,2),"ma","di","wo","do","vr","za","zo"))</f>
        <v/>
      </c>
      <c r="D486" s="40" t="str">
        <f aca="false">IF(B486="","",_xlfn.ISOWEEKNUM(B486))</f>
        <v/>
      </c>
      <c r="E486" s="6"/>
      <c r="F486" s="41"/>
      <c r="G486" s="6"/>
      <c r="H486" s="42"/>
      <c r="I486" s="43" t="str">
        <f aca="false">IF(OR(H486="",G486&lt;&gt;"Direct"),"",H486*IF(AND(E486&lt;&gt;"",ISNUMBER(MATCH(E486,Klanten!$B$6:$B$35,0)),ISNUMBER(INDEX(Klanten!$C$6:$C$35,MATCH(E486,Klanten!$B$6:$B$35,0)))),INDEX(Klanten!$C$6:$C$35,MATCH(E486,Klanten!$B$6:$B$35,0)),Start!$C$8))</f>
        <v/>
      </c>
    </row>
    <row r="487" customFormat="false" ht="15" hidden="false" customHeight="false" outlineLevel="0" collapsed="false">
      <c r="B487" s="39"/>
      <c r="C487" s="40" t="str">
        <f aca="false">IF(B487="","",CHOOSE(WEEKDAY(B487,2),"ma","di","wo","do","vr","za","zo"))</f>
        <v/>
      </c>
      <c r="D487" s="40" t="str">
        <f aca="false">IF(B487="","",_xlfn.ISOWEEKNUM(B487))</f>
        <v/>
      </c>
      <c r="E487" s="6"/>
      <c r="F487" s="41"/>
      <c r="G487" s="6"/>
      <c r="H487" s="42"/>
      <c r="I487" s="43" t="str">
        <f aca="false">IF(OR(H487="",G487&lt;&gt;"Direct"),"",H487*IF(AND(E487&lt;&gt;"",ISNUMBER(MATCH(E487,Klanten!$B$6:$B$35,0)),ISNUMBER(INDEX(Klanten!$C$6:$C$35,MATCH(E487,Klanten!$B$6:$B$35,0)))),INDEX(Klanten!$C$6:$C$35,MATCH(E487,Klanten!$B$6:$B$35,0)),Start!$C$8))</f>
        <v/>
      </c>
    </row>
    <row r="488" customFormat="false" ht="15" hidden="false" customHeight="false" outlineLevel="0" collapsed="false">
      <c r="B488" s="39"/>
      <c r="C488" s="40" t="str">
        <f aca="false">IF(B488="","",CHOOSE(WEEKDAY(B488,2),"ma","di","wo","do","vr","za","zo"))</f>
        <v/>
      </c>
      <c r="D488" s="40" t="str">
        <f aca="false">IF(B488="","",_xlfn.ISOWEEKNUM(B488))</f>
        <v/>
      </c>
      <c r="E488" s="6"/>
      <c r="F488" s="41"/>
      <c r="G488" s="6"/>
      <c r="H488" s="42"/>
      <c r="I488" s="43" t="str">
        <f aca="false">IF(OR(H488="",G488&lt;&gt;"Direct"),"",H488*IF(AND(E488&lt;&gt;"",ISNUMBER(MATCH(E488,Klanten!$B$6:$B$35,0)),ISNUMBER(INDEX(Klanten!$C$6:$C$35,MATCH(E488,Klanten!$B$6:$B$35,0)))),INDEX(Klanten!$C$6:$C$35,MATCH(E488,Klanten!$B$6:$B$35,0)),Start!$C$8))</f>
        <v/>
      </c>
    </row>
    <row r="489" customFormat="false" ht="15" hidden="false" customHeight="false" outlineLevel="0" collapsed="false">
      <c r="B489" s="39"/>
      <c r="C489" s="40" t="str">
        <f aca="false">IF(B489="","",CHOOSE(WEEKDAY(B489,2),"ma","di","wo","do","vr","za","zo"))</f>
        <v/>
      </c>
      <c r="D489" s="40" t="str">
        <f aca="false">IF(B489="","",_xlfn.ISOWEEKNUM(B489))</f>
        <v/>
      </c>
      <c r="E489" s="6"/>
      <c r="F489" s="41"/>
      <c r="G489" s="6"/>
      <c r="H489" s="42"/>
      <c r="I489" s="43" t="str">
        <f aca="false">IF(OR(H489="",G489&lt;&gt;"Direct"),"",H489*IF(AND(E489&lt;&gt;"",ISNUMBER(MATCH(E489,Klanten!$B$6:$B$35,0)),ISNUMBER(INDEX(Klanten!$C$6:$C$35,MATCH(E489,Klanten!$B$6:$B$35,0)))),INDEX(Klanten!$C$6:$C$35,MATCH(E489,Klanten!$B$6:$B$35,0)),Start!$C$8))</f>
        <v/>
      </c>
    </row>
    <row r="490" customFormat="false" ht="15" hidden="false" customHeight="false" outlineLevel="0" collapsed="false">
      <c r="B490" s="39"/>
      <c r="C490" s="40" t="str">
        <f aca="false">IF(B490="","",CHOOSE(WEEKDAY(B490,2),"ma","di","wo","do","vr","za","zo"))</f>
        <v/>
      </c>
      <c r="D490" s="40" t="str">
        <f aca="false">IF(B490="","",_xlfn.ISOWEEKNUM(B490))</f>
        <v/>
      </c>
      <c r="E490" s="6"/>
      <c r="F490" s="41"/>
      <c r="G490" s="6"/>
      <c r="H490" s="42"/>
      <c r="I490" s="43" t="str">
        <f aca="false">IF(OR(H490="",G490&lt;&gt;"Direct"),"",H490*IF(AND(E490&lt;&gt;"",ISNUMBER(MATCH(E490,Klanten!$B$6:$B$35,0)),ISNUMBER(INDEX(Klanten!$C$6:$C$35,MATCH(E490,Klanten!$B$6:$B$35,0)))),INDEX(Klanten!$C$6:$C$35,MATCH(E490,Klanten!$B$6:$B$35,0)),Start!$C$8))</f>
        <v/>
      </c>
    </row>
    <row r="491" customFormat="false" ht="15" hidden="false" customHeight="false" outlineLevel="0" collapsed="false">
      <c r="B491" s="39"/>
      <c r="C491" s="40" t="str">
        <f aca="false">IF(B491="","",CHOOSE(WEEKDAY(B491,2),"ma","di","wo","do","vr","za","zo"))</f>
        <v/>
      </c>
      <c r="D491" s="40" t="str">
        <f aca="false">IF(B491="","",_xlfn.ISOWEEKNUM(B491))</f>
        <v/>
      </c>
      <c r="E491" s="6"/>
      <c r="F491" s="41"/>
      <c r="G491" s="6"/>
      <c r="H491" s="42"/>
      <c r="I491" s="43" t="str">
        <f aca="false">IF(OR(H491="",G491&lt;&gt;"Direct"),"",H491*IF(AND(E491&lt;&gt;"",ISNUMBER(MATCH(E491,Klanten!$B$6:$B$35,0)),ISNUMBER(INDEX(Klanten!$C$6:$C$35,MATCH(E491,Klanten!$B$6:$B$35,0)))),INDEX(Klanten!$C$6:$C$35,MATCH(E491,Klanten!$B$6:$B$35,0)),Start!$C$8))</f>
        <v/>
      </c>
    </row>
    <row r="492" customFormat="false" ht="15" hidden="false" customHeight="false" outlineLevel="0" collapsed="false">
      <c r="B492" s="39"/>
      <c r="C492" s="40" t="str">
        <f aca="false">IF(B492="","",CHOOSE(WEEKDAY(B492,2),"ma","di","wo","do","vr","za","zo"))</f>
        <v/>
      </c>
      <c r="D492" s="40" t="str">
        <f aca="false">IF(B492="","",_xlfn.ISOWEEKNUM(B492))</f>
        <v/>
      </c>
      <c r="E492" s="6"/>
      <c r="F492" s="41"/>
      <c r="G492" s="6"/>
      <c r="H492" s="42"/>
      <c r="I492" s="43" t="str">
        <f aca="false">IF(OR(H492="",G492&lt;&gt;"Direct"),"",H492*IF(AND(E492&lt;&gt;"",ISNUMBER(MATCH(E492,Klanten!$B$6:$B$35,0)),ISNUMBER(INDEX(Klanten!$C$6:$C$35,MATCH(E492,Klanten!$B$6:$B$35,0)))),INDEX(Klanten!$C$6:$C$35,MATCH(E492,Klanten!$B$6:$B$35,0)),Start!$C$8))</f>
        <v/>
      </c>
    </row>
    <row r="493" customFormat="false" ht="15" hidden="false" customHeight="false" outlineLevel="0" collapsed="false">
      <c r="B493" s="39"/>
      <c r="C493" s="40" t="str">
        <f aca="false">IF(B493="","",CHOOSE(WEEKDAY(B493,2),"ma","di","wo","do","vr","za","zo"))</f>
        <v/>
      </c>
      <c r="D493" s="40" t="str">
        <f aca="false">IF(B493="","",_xlfn.ISOWEEKNUM(B493))</f>
        <v/>
      </c>
      <c r="E493" s="6"/>
      <c r="F493" s="41"/>
      <c r="G493" s="6"/>
      <c r="H493" s="42"/>
      <c r="I493" s="43" t="str">
        <f aca="false">IF(OR(H493="",G493&lt;&gt;"Direct"),"",H493*IF(AND(E493&lt;&gt;"",ISNUMBER(MATCH(E493,Klanten!$B$6:$B$35,0)),ISNUMBER(INDEX(Klanten!$C$6:$C$35,MATCH(E493,Klanten!$B$6:$B$35,0)))),INDEX(Klanten!$C$6:$C$35,MATCH(E493,Klanten!$B$6:$B$35,0)),Start!$C$8))</f>
        <v/>
      </c>
    </row>
    <row r="494" customFormat="false" ht="15" hidden="false" customHeight="false" outlineLevel="0" collapsed="false">
      <c r="B494" s="39"/>
      <c r="C494" s="40" t="str">
        <f aca="false">IF(B494="","",CHOOSE(WEEKDAY(B494,2),"ma","di","wo","do","vr","za","zo"))</f>
        <v/>
      </c>
      <c r="D494" s="40" t="str">
        <f aca="false">IF(B494="","",_xlfn.ISOWEEKNUM(B494))</f>
        <v/>
      </c>
      <c r="E494" s="6"/>
      <c r="F494" s="41"/>
      <c r="G494" s="6"/>
      <c r="H494" s="42"/>
      <c r="I494" s="43" t="str">
        <f aca="false">IF(OR(H494="",G494&lt;&gt;"Direct"),"",H494*IF(AND(E494&lt;&gt;"",ISNUMBER(MATCH(E494,Klanten!$B$6:$B$35,0)),ISNUMBER(INDEX(Klanten!$C$6:$C$35,MATCH(E494,Klanten!$B$6:$B$35,0)))),INDEX(Klanten!$C$6:$C$35,MATCH(E494,Klanten!$B$6:$B$35,0)),Start!$C$8))</f>
        <v/>
      </c>
    </row>
    <row r="495" customFormat="false" ht="15" hidden="false" customHeight="false" outlineLevel="0" collapsed="false">
      <c r="B495" s="39"/>
      <c r="C495" s="40" t="str">
        <f aca="false">IF(B495="","",CHOOSE(WEEKDAY(B495,2),"ma","di","wo","do","vr","za","zo"))</f>
        <v/>
      </c>
      <c r="D495" s="40" t="str">
        <f aca="false">IF(B495="","",_xlfn.ISOWEEKNUM(B495))</f>
        <v/>
      </c>
      <c r="E495" s="6"/>
      <c r="F495" s="41"/>
      <c r="G495" s="6"/>
      <c r="H495" s="42"/>
      <c r="I495" s="43" t="str">
        <f aca="false">IF(OR(H495="",G495&lt;&gt;"Direct"),"",H495*IF(AND(E495&lt;&gt;"",ISNUMBER(MATCH(E495,Klanten!$B$6:$B$35,0)),ISNUMBER(INDEX(Klanten!$C$6:$C$35,MATCH(E495,Klanten!$B$6:$B$35,0)))),INDEX(Klanten!$C$6:$C$35,MATCH(E495,Klanten!$B$6:$B$35,0)),Start!$C$8))</f>
        <v/>
      </c>
    </row>
    <row r="496" customFormat="false" ht="15" hidden="false" customHeight="false" outlineLevel="0" collapsed="false">
      <c r="B496" s="39"/>
      <c r="C496" s="40" t="str">
        <f aca="false">IF(B496="","",CHOOSE(WEEKDAY(B496,2),"ma","di","wo","do","vr","za","zo"))</f>
        <v/>
      </c>
      <c r="D496" s="40" t="str">
        <f aca="false">IF(B496="","",_xlfn.ISOWEEKNUM(B496))</f>
        <v/>
      </c>
      <c r="E496" s="6"/>
      <c r="F496" s="41"/>
      <c r="G496" s="6"/>
      <c r="H496" s="42"/>
      <c r="I496" s="43" t="str">
        <f aca="false">IF(OR(H496="",G496&lt;&gt;"Direct"),"",H496*IF(AND(E496&lt;&gt;"",ISNUMBER(MATCH(E496,Klanten!$B$6:$B$35,0)),ISNUMBER(INDEX(Klanten!$C$6:$C$35,MATCH(E496,Klanten!$B$6:$B$35,0)))),INDEX(Klanten!$C$6:$C$35,MATCH(E496,Klanten!$B$6:$B$35,0)),Start!$C$8))</f>
        <v/>
      </c>
    </row>
    <row r="497" customFormat="false" ht="15" hidden="false" customHeight="false" outlineLevel="0" collapsed="false">
      <c r="B497" s="39"/>
      <c r="C497" s="40" t="str">
        <f aca="false">IF(B497="","",CHOOSE(WEEKDAY(B497,2),"ma","di","wo","do","vr","za","zo"))</f>
        <v/>
      </c>
      <c r="D497" s="40" t="str">
        <f aca="false">IF(B497="","",_xlfn.ISOWEEKNUM(B497))</f>
        <v/>
      </c>
      <c r="E497" s="6"/>
      <c r="F497" s="41"/>
      <c r="G497" s="6"/>
      <c r="H497" s="42"/>
      <c r="I497" s="43" t="str">
        <f aca="false">IF(OR(H497="",G497&lt;&gt;"Direct"),"",H497*IF(AND(E497&lt;&gt;"",ISNUMBER(MATCH(E497,Klanten!$B$6:$B$35,0)),ISNUMBER(INDEX(Klanten!$C$6:$C$35,MATCH(E497,Klanten!$B$6:$B$35,0)))),INDEX(Klanten!$C$6:$C$35,MATCH(E497,Klanten!$B$6:$B$35,0)),Start!$C$8))</f>
        <v/>
      </c>
    </row>
    <row r="498" customFormat="false" ht="15" hidden="false" customHeight="false" outlineLevel="0" collapsed="false">
      <c r="B498" s="39"/>
      <c r="C498" s="40" t="str">
        <f aca="false">IF(B498="","",CHOOSE(WEEKDAY(B498,2),"ma","di","wo","do","vr","za","zo"))</f>
        <v/>
      </c>
      <c r="D498" s="40" t="str">
        <f aca="false">IF(B498="","",_xlfn.ISOWEEKNUM(B498))</f>
        <v/>
      </c>
      <c r="E498" s="6"/>
      <c r="F498" s="41"/>
      <c r="G498" s="6"/>
      <c r="H498" s="42"/>
      <c r="I498" s="43" t="str">
        <f aca="false">IF(OR(H498="",G498&lt;&gt;"Direct"),"",H498*IF(AND(E498&lt;&gt;"",ISNUMBER(MATCH(E498,Klanten!$B$6:$B$35,0)),ISNUMBER(INDEX(Klanten!$C$6:$C$35,MATCH(E498,Klanten!$B$6:$B$35,0)))),INDEX(Klanten!$C$6:$C$35,MATCH(E498,Klanten!$B$6:$B$35,0)),Start!$C$8))</f>
        <v/>
      </c>
    </row>
    <row r="499" customFormat="false" ht="15" hidden="false" customHeight="false" outlineLevel="0" collapsed="false">
      <c r="B499" s="39"/>
      <c r="C499" s="40" t="str">
        <f aca="false">IF(B499="","",CHOOSE(WEEKDAY(B499,2),"ma","di","wo","do","vr","za","zo"))</f>
        <v/>
      </c>
      <c r="D499" s="40" t="str">
        <f aca="false">IF(B499="","",_xlfn.ISOWEEKNUM(B499))</f>
        <v/>
      </c>
      <c r="E499" s="6"/>
      <c r="F499" s="41"/>
      <c r="G499" s="6"/>
      <c r="H499" s="42"/>
      <c r="I499" s="43" t="str">
        <f aca="false">IF(OR(H499="",G499&lt;&gt;"Direct"),"",H499*IF(AND(E499&lt;&gt;"",ISNUMBER(MATCH(E499,Klanten!$B$6:$B$35,0)),ISNUMBER(INDEX(Klanten!$C$6:$C$35,MATCH(E499,Klanten!$B$6:$B$35,0)))),INDEX(Klanten!$C$6:$C$35,MATCH(E499,Klanten!$B$6:$B$35,0)),Start!$C$8))</f>
        <v/>
      </c>
    </row>
    <row r="500" customFormat="false" ht="15" hidden="false" customHeight="false" outlineLevel="0" collapsed="false">
      <c r="B500" s="39"/>
      <c r="C500" s="40" t="str">
        <f aca="false">IF(B500="","",CHOOSE(WEEKDAY(B500,2),"ma","di","wo","do","vr","za","zo"))</f>
        <v/>
      </c>
      <c r="D500" s="40" t="str">
        <f aca="false">IF(B500="","",_xlfn.ISOWEEKNUM(B500))</f>
        <v/>
      </c>
      <c r="E500" s="6"/>
      <c r="F500" s="41"/>
      <c r="G500" s="6"/>
      <c r="H500" s="42"/>
      <c r="I500" s="43" t="str">
        <f aca="false">IF(OR(H500="",G500&lt;&gt;"Direct"),"",H500*IF(AND(E500&lt;&gt;"",ISNUMBER(MATCH(E500,Klanten!$B$6:$B$35,0)),ISNUMBER(INDEX(Klanten!$C$6:$C$35,MATCH(E500,Klanten!$B$6:$B$35,0)))),INDEX(Klanten!$C$6:$C$35,MATCH(E500,Klanten!$B$6:$B$35,0)),Start!$C$8))</f>
        <v/>
      </c>
    </row>
    <row r="501" customFormat="false" ht="15" hidden="false" customHeight="false" outlineLevel="0" collapsed="false">
      <c r="B501" s="39"/>
      <c r="C501" s="40" t="str">
        <f aca="false">IF(B501="","",CHOOSE(WEEKDAY(B501,2),"ma","di","wo","do","vr","za","zo"))</f>
        <v/>
      </c>
      <c r="D501" s="40" t="str">
        <f aca="false">IF(B501="","",_xlfn.ISOWEEKNUM(B501))</f>
        <v/>
      </c>
      <c r="E501" s="6"/>
      <c r="F501" s="41"/>
      <c r="G501" s="6"/>
      <c r="H501" s="42"/>
      <c r="I501" s="43" t="str">
        <f aca="false">IF(OR(H501="",G501&lt;&gt;"Direct"),"",H501*IF(AND(E501&lt;&gt;"",ISNUMBER(MATCH(E501,Klanten!$B$6:$B$35,0)),ISNUMBER(INDEX(Klanten!$C$6:$C$35,MATCH(E501,Klanten!$B$6:$B$35,0)))),INDEX(Klanten!$C$6:$C$35,MATCH(E501,Klanten!$B$6:$B$35,0)),Start!$C$8))</f>
        <v/>
      </c>
    </row>
    <row r="502" customFormat="false" ht="15" hidden="false" customHeight="false" outlineLevel="0" collapsed="false">
      <c r="B502" s="39"/>
      <c r="C502" s="40" t="str">
        <f aca="false">IF(B502="","",CHOOSE(WEEKDAY(B502,2),"ma","di","wo","do","vr","za","zo"))</f>
        <v/>
      </c>
      <c r="D502" s="40" t="str">
        <f aca="false">IF(B502="","",_xlfn.ISOWEEKNUM(B502))</f>
        <v/>
      </c>
      <c r="E502" s="6"/>
      <c r="F502" s="41"/>
      <c r="G502" s="6"/>
      <c r="H502" s="42"/>
      <c r="I502" s="43" t="str">
        <f aca="false">IF(OR(H502="",G502&lt;&gt;"Direct"),"",H502*IF(AND(E502&lt;&gt;"",ISNUMBER(MATCH(E502,Klanten!$B$6:$B$35,0)),ISNUMBER(INDEX(Klanten!$C$6:$C$35,MATCH(E502,Klanten!$B$6:$B$35,0)))),INDEX(Klanten!$C$6:$C$35,MATCH(E502,Klanten!$B$6:$B$35,0)),Start!$C$8))</f>
        <v/>
      </c>
    </row>
    <row r="503" customFormat="false" ht="15" hidden="false" customHeight="false" outlineLevel="0" collapsed="false">
      <c r="B503" s="39"/>
      <c r="C503" s="40" t="str">
        <f aca="false">IF(B503="","",CHOOSE(WEEKDAY(B503,2),"ma","di","wo","do","vr","za","zo"))</f>
        <v/>
      </c>
      <c r="D503" s="40" t="str">
        <f aca="false">IF(B503="","",_xlfn.ISOWEEKNUM(B503))</f>
        <v/>
      </c>
      <c r="E503" s="6"/>
      <c r="F503" s="41"/>
      <c r="G503" s="6"/>
      <c r="H503" s="42"/>
      <c r="I503" s="43" t="str">
        <f aca="false">IF(OR(H503="",G503&lt;&gt;"Direct"),"",H503*IF(AND(E503&lt;&gt;"",ISNUMBER(MATCH(E503,Klanten!$B$6:$B$35,0)),ISNUMBER(INDEX(Klanten!$C$6:$C$35,MATCH(E503,Klanten!$B$6:$B$35,0)))),INDEX(Klanten!$C$6:$C$35,MATCH(E503,Klanten!$B$6:$B$35,0)),Start!$C$8))</f>
        <v/>
      </c>
    </row>
    <row r="504" customFormat="false" ht="15" hidden="false" customHeight="false" outlineLevel="0" collapsed="false">
      <c r="B504" s="39"/>
      <c r="C504" s="40" t="str">
        <f aca="false">IF(B504="","",CHOOSE(WEEKDAY(B504,2),"ma","di","wo","do","vr","za","zo"))</f>
        <v/>
      </c>
      <c r="D504" s="40" t="str">
        <f aca="false">IF(B504="","",_xlfn.ISOWEEKNUM(B504))</f>
        <v/>
      </c>
      <c r="E504" s="6"/>
      <c r="F504" s="41"/>
      <c r="G504" s="6"/>
      <c r="H504" s="42"/>
      <c r="I504" s="43" t="str">
        <f aca="false">IF(OR(H504="",G504&lt;&gt;"Direct"),"",H504*IF(AND(E504&lt;&gt;"",ISNUMBER(MATCH(E504,Klanten!$B$6:$B$35,0)),ISNUMBER(INDEX(Klanten!$C$6:$C$35,MATCH(E504,Klanten!$B$6:$B$35,0)))),INDEX(Klanten!$C$6:$C$35,MATCH(E504,Klanten!$B$6:$B$35,0)),Start!$C$8))</f>
        <v/>
      </c>
    </row>
    <row r="505" customFormat="false" ht="15" hidden="false" customHeight="false" outlineLevel="0" collapsed="false">
      <c r="B505" s="39"/>
      <c r="C505" s="40" t="str">
        <f aca="false">IF(B505="","",CHOOSE(WEEKDAY(B505,2),"ma","di","wo","do","vr","za","zo"))</f>
        <v/>
      </c>
      <c r="D505" s="40" t="str">
        <f aca="false">IF(B505="","",_xlfn.ISOWEEKNUM(B505))</f>
        <v/>
      </c>
      <c r="E505" s="6"/>
      <c r="F505" s="41"/>
      <c r="G505" s="6"/>
      <c r="H505" s="42"/>
      <c r="I505" s="43" t="str">
        <f aca="false">IF(OR(H505="",G505&lt;&gt;"Direct"),"",H505*IF(AND(E505&lt;&gt;"",ISNUMBER(MATCH(E505,Klanten!$B$6:$B$35,0)),ISNUMBER(INDEX(Klanten!$C$6:$C$35,MATCH(E505,Klanten!$B$6:$B$35,0)))),INDEX(Klanten!$C$6:$C$35,MATCH(E505,Klanten!$B$6:$B$35,0)),Start!$C$8))</f>
        <v/>
      </c>
    </row>
    <row r="506" customFormat="false" ht="15" hidden="false" customHeight="false" outlineLevel="0" collapsed="false">
      <c r="B506" s="39"/>
      <c r="C506" s="40" t="str">
        <f aca="false">IF(B506="","",CHOOSE(WEEKDAY(B506,2),"ma","di","wo","do","vr","za","zo"))</f>
        <v/>
      </c>
      <c r="D506" s="40" t="str">
        <f aca="false">IF(B506="","",_xlfn.ISOWEEKNUM(B506))</f>
        <v/>
      </c>
      <c r="E506" s="6"/>
      <c r="F506" s="41"/>
      <c r="G506" s="6"/>
      <c r="H506" s="42"/>
      <c r="I506" s="43" t="str">
        <f aca="false">IF(OR(H506="",G506&lt;&gt;"Direct"),"",H506*IF(AND(E506&lt;&gt;"",ISNUMBER(MATCH(E506,Klanten!$B$6:$B$35,0)),ISNUMBER(INDEX(Klanten!$C$6:$C$35,MATCH(E506,Klanten!$B$6:$B$35,0)))),INDEX(Klanten!$C$6:$C$35,MATCH(E506,Klanten!$B$6:$B$35,0)),Start!$C$8))</f>
        <v/>
      </c>
    </row>
    <row r="507" customFormat="false" ht="15" hidden="false" customHeight="false" outlineLevel="0" collapsed="false">
      <c r="B507" s="39"/>
      <c r="C507" s="40" t="str">
        <f aca="false">IF(B507="","",CHOOSE(WEEKDAY(B507,2),"ma","di","wo","do","vr","za","zo"))</f>
        <v/>
      </c>
      <c r="D507" s="40" t="str">
        <f aca="false">IF(B507="","",_xlfn.ISOWEEKNUM(B507))</f>
        <v/>
      </c>
      <c r="E507" s="6"/>
      <c r="F507" s="41"/>
      <c r="G507" s="6"/>
      <c r="H507" s="42"/>
      <c r="I507" s="43" t="str">
        <f aca="false">IF(OR(H507="",G507&lt;&gt;"Direct"),"",H507*IF(AND(E507&lt;&gt;"",ISNUMBER(MATCH(E507,Klanten!$B$6:$B$35,0)),ISNUMBER(INDEX(Klanten!$C$6:$C$35,MATCH(E507,Klanten!$B$6:$B$35,0)))),INDEX(Klanten!$C$6:$C$35,MATCH(E507,Klanten!$B$6:$B$35,0)),Start!$C$8))</f>
        <v/>
      </c>
    </row>
    <row r="508" customFormat="false" ht="15" hidden="false" customHeight="false" outlineLevel="0" collapsed="false">
      <c r="B508" s="39"/>
      <c r="C508" s="40" t="str">
        <f aca="false">IF(B508="","",CHOOSE(WEEKDAY(B508,2),"ma","di","wo","do","vr","za","zo"))</f>
        <v/>
      </c>
      <c r="D508" s="40" t="str">
        <f aca="false">IF(B508="","",_xlfn.ISOWEEKNUM(B508))</f>
        <v/>
      </c>
      <c r="E508" s="6"/>
      <c r="F508" s="41"/>
      <c r="G508" s="6"/>
      <c r="H508" s="42"/>
      <c r="I508" s="43" t="str">
        <f aca="false">IF(OR(H508="",G508&lt;&gt;"Direct"),"",H508*IF(AND(E508&lt;&gt;"",ISNUMBER(MATCH(E508,Klanten!$B$6:$B$35,0)),ISNUMBER(INDEX(Klanten!$C$6:$C$35,MATCH(E508,Klanten!$B$6:$B$35,0)))),INDEX(Klanten!$C$6:$C$35,MATCH(E508,Klanten!$B$6:$B$35,0)),Start!$C$8))</f>
        <v/>
      </c>
    </row>
    <row r="509" customFormat="false" ht="15" hidden="false" customHeight="false" outlineLevel="0" collapsed="false">
      <c r="B509" s="39"/>
      <c r="C509" s="40" t="str">
        <f aca="false">IF(B509="","",CHOOSE(WEEKDAY(B509,2),"ma","di","wo","do","vr","za","zo"))</f>
        <v/>
      </c>
      <c r="D509" s="40" t="str">
        <f aca="false">IF(B509="","",_xlfn.ISOWEEKNUM(B509))</f>
        <v/>
      </c>
      <c r="E509" s="6"/>
      <c r="F509" s="41"/>
      <c r="G509" s="6"/>
      <c r="H509" s="42"/>
      <c r="I509" s="43" t="str">
        <f aca="false">IF(OR(H509="",G509&lt;&gt;"Direct"),"",H509*IF(AND(E509&lt;&gt;"",ISNUMBER(MATCH(E509,Klanten!$B$6:$B$35,0)),ISNUMBER(INDEX(Klanten!$C$6:$C$35,MATCH(E509,Klanten!$B$6:$B$35,0)))),INDEX(Klanten!$C$6:$C$35,MATCH(E509,Klanten!$B$6:$B$35,0)),Start!$C$8))</f>
        <v/>
      </c>
    </row>
    <row r="510" customFormat="false" ht="15" hidden="false" customHeight="false" outlineLevel="0" collapsed="false">
      <c r="B510" s="39"/>
      <c r="C510" s="40" t="str">
        <f aca="false">IF(B510="","",CHOOSE(WEEKDAY(B510,2),"ma","di","wo","do","vr","za","zo"))</f>
        <v/>
      </c>
      <c r="D510" s="40" t="str">
        <f aca="false">IF(B510="","",_xlfn.ISOWEEKNUM(B510))</f>
        <v/>
      </c>
      <c r="E510" s="6"/>
      <c r="F510" s="41"/>
      <c r="G510" s="6"/>
      <c r="H510" s="42"/>
      <c r="I510" s="43" t="str">
        <f aca="false">IF(OR(H510="",G510&lt;&gt;"Direct"),"",H510*IF(AND(E510&lt;&gt;"",ISNUMBER(MATCH(E510,Klanten!$B$6:$B$35,0)),ISNUMBER(INDEX(Klanten!$C$6:$C$35,MATCH(E510,Klanten!$B$6:$B$35,0)))),INDEX(Klanten!$C$6:$C$35,MATCH(E510,Klanten!$B$6:$B$35,0)),Start!$C$8))</f>
        <v/>
      </c>
    </row>
    <row r="511" customFormat="false" ht="15" hidden="false" customHeight="false" outlineLevel="0" collapsed="false">
      <c r="B511" s="39"/>
      <c r="C511" s="40" t="str">
        <f aca="false">IF(B511="","",CHOOSE(WEEKDAY(B511,2),"ma","di","wo","do","vr","za","zo"))</f>
        <v/>
      </c>
      <c r="D511" s="40" t="str">
        <f aca="false">IF(B511="","",_xlfn.ISOWEEKNUM(B511))</f>
        <v/>
      </c>
      <c r="E511" s="6"/>
      <c r="F511" s="41"/>
      <c r="G511" s="6"/>
      <c r="H511" s="42"/>
      <c r="I511" s="43" t="str">
        <f aca="false">IF(OR(H511="",G511&lt;&gt;"Direct"),"",H511*IF(AND(E511&lt;&gt;"",ISNUMBER(MATCH(E511,Klanten!$B$6:$B$35,0)),ISNUMBER(INDEX(Klanten!$C$6:$C$35,MATCH(E511,Klanten!$B$6:$B$35,0)))),INDEX(Klanten!$C$6:$C$35,MATCH(E511,Klanten!$B$6:$B$35,0)),Start!$C$8))</f>
        <v/>
      </c>
    </row>
    <row r="512" customFormat="false" ht="15" hidden="false" customHeight="false" outlineLevel="0" collapsed="false">
      <c r="B512" s="39"/>
      <c r="C512" s="40" t="str">
        <f aca="false">IF(B512="","",CHOOSE(WEEKDAY(B512,2),"ma","di","wo","do","vr","za","zo"))</f>
        <v/>
      </c>
      <c r="D512" s="40" t="str">
        <f aca="false">IF(B512="","",_xlfn.ISOWEEKNUM(B512))</f>
        <v/>
      </c>
      <c r="E512" s="6"/>
      <c r="F512" s="41"/>
      <c r="G512" s="6"/>
      <c r="H512" s="42"/>
      <c r="I512" s="43" t="str">
        <f aca="false">IF(OR(H512="",G512&lt;&gt;"Direct"),"",H512*IF(AND(E512&lt;&gt;"",ISNUMBER(MATCH(E512,Klanten!$B$6:$B$35,0)),ISNUMBER(INDEX(Klanten!$C$6:$C$35,MATCH(E512,Klanten!$B$6:$B$35,0)))),INDEX(Klanten!$C$6:$C$35,MATCH(E512,Klanten!$B$6:$B$35,0)),Start!$C$8))</f>
        <v/>
      </c>
    </row>
    <row r="513" customFormat="false" ht="15" hidden="false" customHeight="false" outlineLevel="0" collapsed="false">
      <c r="B513" s="39"/>
      <c r="C513" s="40" t="str">
        <f aca="false">IF(B513="","",CHOOSE(WEEKDAY(B513,2),"ma","di","wo","do","vr","za","zo"))</f>
        <v/>
      </c>
      <c r="D513" s="40" t="str">
        <f aca="false">IF(B513="","",_xlfn.ISOWEEKNUM(B513))</f>
        <v/>
      </c>
      <c r="E513" s="6"/>
      <c r="F513" s="41"/>
      <c r="G513" s="6"/>
      <c r="H513" s="42"/>
      <c r="I513" s="43" t="str">
        <f aca="false">IF(OR(H513="",G513&lt;&gt;"Direct"),"",H513*IF(AND(E513&lt;&gt;"",ISNUMBER(MATCH(E513,Klanten!$B$6:$B$35,0)),ISNUMBER(INDEX(Klanten!$C$6:$C$35,MATCH(E513,Klanten!$B$6:$B$35,0)))),INDEX(Klanten!$C$6:$C$35,MATCH(E513,Klanten!$B$6:$B$35,0)),Start!$C$8))</f>
        <v/>
      </c>
    </row>
    <row r="514" customFormat="false" ht="15" hidden="false" customHeight="false" outlineLevel="0" collapsed="false">
      <c r="B514" s="39"/>
      <c r="C514" s="40" t="str">
        <f aca="false">IF(B514="","",CHOOSE(WEEKDAY(B514,2),"ma","di","wo","do","vr","za","zo"))</f>
        <v/>
      </c>
      <c r="D514" s="40" t="str">
        <f aca="false">IF(B514="","",_xlfn.ISOWEEKNUM(B514))</f>
        <v/>
      </c>
      <c r="E514" s="6"/>
      <c r="F514" s="41"/>
      <c r="G514" s="6"/>
      <c r="H514" s="42"/>
      <c r="I514" s="43" t="str">
        <f aca="false">IF(OR(H514="",G514&lt;&gt;"Direct"),"",H514*IF(AND(E514&lt;&gt;"",ISNUMBER(MATCH(E514,Klanten!$B$6:$B$35,0)),ISNUMBER(INDEX(Klanten!$C$6:$C$35,MATCH(E514,Klanten!$B$6:$B$35,0)))),INDEX(Klanten!$C$6:$C$35,MATCH(E514,Klanten!$B$6:$B$35,0)),Start!$C$8))</f>
        <v/>
      </c>
    </row>
    <row r="515" customFormat="false" ht="15" hidden="false" customHeight="false" outlineLevel="0" collapsed="false">
      <c r="B515" s="39"/>
      <c r="C515" s="40" t="str">
        <f aca="false">IF(B515="","",CHOOSE(WEEKDAY(B515,2),"ma","di","wo","do","vr","za","zo"))</f>
        <v/>
      </c>
      <c r="D515" s="40" t="str">
        <f aca="false">IF(B515="","",_xlfn.ISOWEEKNUM(B515))</f>
        <v/>
      </c>
      <c r="E515" s="6"/>
      <c r="F515" s="41"/>
      <c r="G515" s="6"/>
      <c r="H515" s="42"/>
      <c r="I515" s="43" t="str">
        <f aca="false">IF(OR(H515="",G515&lt;&gt;"Direct"),"",H515*IF(AND(E515&lt;&gt;"",ISNUMBER(MATCH(E515,Klanten!$B$6:$B$35,0)),ISNUMBER(INDEX(Klanten!$C$6:$C$35,MATCH(E515,Klanten!$B$6:$B$35,0)))),INDEX(Klanten!$C$6:$C$35,MATCH(E515,Klanten!$B$6:$B$35,0)),Start!$C$8))</f>
        <v/>
      </c>
    </row>
    <row r="516" customFormat="false" ht="15" hidden="false" customHeight="false" outlineLevel="0" collapsed="false">
      <c r="B516" s="39"/>
      <c r="C516" s="40" t="str">
        <f aca="false">IF(B516="","",CHOOSE(WEEKDAY(B516,2),"ma","di","wo","do","vr","za","zo"))</f>
        <v/>
      </c>
      <c r="D516" s="40" t="str">
        <f aca="false">IF(B516="","",_xlfn.ISOWEEKNUM(B516))</f>
        <v/>
      </c>
      <c r="E516" s="6"/>
      <c r="F516" s="41"/>
      <c r="G516" s="6"/>
      <c r="H516" s="42"/>
      <c r="I516" s="43" t="str">
        <f aca="false">IF(OR(H516="",G516&lt;&gt;"Direct"),"",H516*IF(AND(E516&lt;&gt;"",ISNUMBER(MATCH(E516,Klanten!$B$6:$B$35,0)),ISNUMBER(INDEX(Klanten!$C$6:$C$35,MATCH(E516,Klanten!$B$6:$B$35,0)))),INDEX(Klanten!$C$6:$C$35,MATCH(E516,Klanten!$B$6:$B$35,0)),Start!$C$8))</f>
        <v/>
      </c>
    </row>
    <row r="517" customFormat="false" ht="15" hidden="false" customHeight="false" outlineLevel="0" collapsed="false">
      <c r="B517" s="39"/>
      <c r="C517" s="40" t="str">
        <f aca="false">IF(B517="","",CHOOSE(WEEKDAY(B517,2),"ma","di","wo","do","vr","za","zo"))</f>
        <v/>
      </c>
      <c r="D517" s="40" t="str">
        <f aca="false">IF(B517="","",_xlfn.ISOWEEKNUM(B517))</f>
        <v/>
      </c>
      <c r="E517" s="6"/>
      <c r="F517" s="41"/>
      <c r="G517" s="6"/>
      <c r="H517" s="42"/>
      <c r="I517" s="43" t="str">
        <f aca="false">IF(OR(H517="",G517&lt;&gt;"Direct"),"",H517*IF(AND(E517&lt;&gt;"",ISNUMBER(MATCH(E517,Klanten!$B$6:$B$35,0)),ISNUMBER(INDEX(Klanten!$C$6:$C$35,MATCH(E517,Klanten!$B$6:$B$35,0)))),INDEX(Klanten!$C$6:$C$35,MATCH(E517,Klanten!$B$6:$B$35,0)),Start!$C$8))</f>
        <v/>
      </c>
    </row>
    <row r="518" customFormat="false" ht="15" hidden="false" customHeight="false" outlineLevel="0" collapsed="false">
      <c r="B518" s="39"/>
      <c r="C518" s="40" t="str">
        <f aca="false">IF(B518="","",CHOOSE(WEEKDAY(B518,2),"ma","di","wo","do","vr","za","zo"))</f>
        <v/>
      </c>
      <c r="D518" s="40" t="str">
        <f aca="false">IF(B518="","",_xlfn.ISOWEEKNUM(B518))</f>
        <v/>
      </c>
      <c r="E518" s="6"/>
      <c r="F518" s="41"/>
      <c r="G518" s="6"/>
      <c r="H518" s="42"/>
      <c r="I518" s="43" t="str">
        <f aca="false">IF(OR(H518="",G518&lt;&gt;"Direct"),"",H518*IF(AND(E518&lt;&gt;"",ISNUMBER(MATCH(E518,Klanten!$B$6:$B$35,0)),ISNUMBER(INDEX(Klanten!$C$6:$C$35,MATCH(E518,Klanten!$B$6:$B$35,0)))),INDEX(Klanten!$C$6:$C$35,MATCH(E518,Klanten!$B$6:$B$35,0)),Start!$C$8))</f>
        <v/>
      </c>
    </row>
    <row r="519" customFormat="false" ht="15" hidden="false" customHeight="false" outlineLevel="0" collapsed="false">
      <c r="B519" s="39"/>
      <c r="C519" s="40" t="str">
        <f aca="false">IF(B519="","",CHOOSE(WEEKDAY(B519,2),"ma","di","wo","do","vr","za","zo"))</f>
        <v/>
      </c>
      <c r="D519" s="40" t="str">
        <f aca="false">IF(B519="","",_xlfn.ISOWEEKNUM(B519))</f>
        <v/>
      </c>
      <c r="E519" s="6"/>
      <c r="F519" s="41"/>
      <c r="G519" s="6"/>
      <c r="H519" s="42"/>
      <c r="I519" s="43" t="str">
        <f aca="false">IF(OR(H519="",G519&lt;&gt;"Direct"),"",H519*IF(AND(E519&lt;&gt;"",ISNUMBER(MATCH(E519,Klanten!$B$6:$B$35,0)),ISNUMBER(INDEX(Klanten!$C$6:$C$35,MATCH(E519,Klanten!$B$6:$B$35,0)))),INDEX(Klanten!$C$6:$C$35,MATCH(E519,Klanten!$B$6:$B$35,0)),Start!$C$8))</f>
        <v/>
      </c>
    </row>
    <row r="520" customFormat="false" ht="15" hidden="false" customHeight="false" outlineLevel="0" collapsed="false">
      <c r="B520" s="39"/>
      <c r="C520" s="40" t="str">
        <f aca="false">IF(B520="","",CHOOSE(WEEKDAY(B520,2),"ma","di","wo","do","vr","za","zo"))</f>
        <v/>
      </c>
      <c r="D520" s="40" t="str">
        <f aca="false">IF(B520="","",_xlfn.ISOWEEKNUM(B520))</f>
        <v/>
      </c>
      <c r="E520" s="6"/>
      <c r="F520" s="41"/>
      <c r="G520" s="6"/>
      <c r="H520" s="42"/>
      <c r="I520" s="43" t="str">
        <f aca="false">IF(OR(H520="",G520&lt;&gt;"Direct"),"",H520*IF(AND(E520&lt;&gt;"",ISNUMBER(MATCH(E520,Klanten!$B$6:$B$35,0)),ISNUMBER(INDEX(Klanten!$C$6:$C$35,MATCH(E520,Klanten!$B$6:$B$35,0)))),INDEX(Klanten!$C$6:$C$35,MATCH(E520,Klanten!$B$6:$B$35,0)),Start!$C$8))</f>
        <v/>
      </c>
    </row>
    <row r="521" customFormat="false" ht="15" hidden="false" customHeight="false" outlineLevel="0" collapsed="false">
      <c r="B521" s="39"/>
      <c r="C521" s="40" t="str">
        <f aca="false">IF(B521="","",CHOOSE(WEEKDAY(B521,2),"ma","di","wo","do","vr","za","zo"))</f>
        <v/>
      </c>
      <c r="D521" s="40" t="str">
        <f aca="false">IF(B521="","",_xlfn.ISOWEEKNUM(B521))</f>
        <v/>
      </c>
      <c r="E521" s="6"/>
      <c r="F521" s="41"/>
      <c r="G521" s="6"/>
      <c r="H521" s="42"/>
      <c r="I521" s="43" t="str">
        <f aca="false">IF(OR(H521="",G521&lt;&gt;"Direct"),"",H521*IF(AND(E521&lt;&gt;"",ISNUMBER(MATCH(E521,Klanten!$B$6:$B$35,0)),ISNUMBER(INDEX(Klanten!$C$6:$C$35,MATCH(E521,Klanten!$B$6:$B$35,0)))),INDEX(Klanten!$C$6:$C$35,MATCH(E521,Klanten!$B$6:$B$35,0)),Start!$C$8))</f>
        <v/>
      </c>
    </row>
    <row r="522" customFormat="false" ht="15" hidden="false" customHeight="false" outlineLevel="0" collapsed="false">
      <c r="B522" s="39"/>
      <c r="C522" s="40" t="str">
        <f aca="false">IF(B522="","",CHOOSE(WEEKDAY(B522,2),"ma","di","wo","do","vr","za","zo"))</f>
        <v/>
      </c>
      <c r="D522" s="40" t="str">
        <f aca="false">IF(B522="","",_xlfn.ISOWEEKNUM(B522))</f>
        <v/>
      </c>
      <c r="E522" s="6"/>
      <c r="F522" s="41"/>
      <c r="G522" s="6"/>
      <c r="H522" s="42"/>
      <c r="I522" s="43" t="str">
        <f aca="false">IF(OR(H522="",G522&lt;&gt;"Direct"),"",H522*IF(AND(E522&lt;&gt;"",ISNUMBER(MATCH(E522,Klanten!$B$6:$B$35,0)),ISNUMBER(INDEX(Klanten!$C$6:$C$35,MATCH(E522,Klanten!$B$6:$B$35,0)))),INDEX(Klanten!$C$6:$C$35,MATCH(E522,Klanten!$B$6:$B$35,0)),Start!$C$8))</f>
        <v/>
      </c>
    </row>
    <row r="523" customFormat="false" ht="15" hidden="false" customHeight="false" outlineLevel="0" collapsed="false">
      <c r="B523" s="39"/>
      <c r="C523" s="40" t="str">
        <f aca="false">IF(B523="","",CHOOSE(WEEKDAY(B523,2),"ma","di","wo","do","vr","za","zo"))</f>
        <v/>
      </c>
      <c r="D523" s="40" t="str">
        <f aca="false">IF(B523="","",_xlfn.ISOWEEKNUM(B523))</f>
        <v/>
      </c>
      <c r="E523" s="6"/>
      <c r="F523" s="41"/>
      <c r="G523" s="6"/>
      <c r="H523" s="42"/>
      <c r="I523" s="43" t="str">
        <f aca="false">IF(OR(H523="",G523&lt;&gt;"Direct"),"",H523*IF(AND(E523&lt;&gt;"",ISNUMBER(MATCH(E523,Klanten!$B$6:$B$35,0)),ISNUMBER(INDEX(Klanten!$C$6:$C$35,MATCH(E523,Klanten!$B$6:$B$35,0)))),INDEX(Klanten!$C$6:$C$35,MATCH(E523,Klanten!$B$6:$B$35,0)),Start!$C$8))</f>
        <v/>
      </c>
    </row>
    <row r="524" customFormat="false" ht="15" hidden="false" customHeight="false" outlineLevel="0" collapsed="false">
      <c r="B524" s="39"/>
      <c r="C524" s="40" t="str">
        <f aca="false">IF(B524="","",CHOOSE(WEEKDAY(B524,2),"ma","di","wo","do","vr","za","zo"))</f>
        <v/>
      </c>
      <c r="D524" s="40" t="str">
        <f aca="false">IF(B524="","",_xlfn.ISOWEEKNUM(B524))</f>
        <v/>
      </c>
      <c r="E524" s="6"/>
      <c r="F524" s="41"/>
      <c r="G524" s="6"/>
      <c r="H524" s="42"/>
      <c r="I524" s="43" t="str">
        <f aca="false">IF(OR(H524="",G524&lt;&gt;"Direct"),"",H524*IF(AND(E524&lt;&gt;"",ISNUMBER(MATCH(E524,Klanten!$B$6:$B$35,0)),ISNUMBER(INDEX(Klanten!$C$6:$C$35,MATCH(E524,Klanten!$B$6:$B$35,0)))),INDEX(Klanten!$C$6:$C$35,MATCH(E524,Klanten!$B$6:$B$35,0)),Start!$C$8))</f>
        <v/>
      </c>
    </row>
    <row r="525" customFormat="false" ht="15" hidden="false" customHeight="false" outlineLevel="0" collapsed="false">
      <c r="B525" s="39"/>
      <c r="C525" s="40" t="str">
        <f aca="false">IF(B525="","",CHOOSE(WEEKDAY(B525,2),"ma","di","wo","do","vr","za","zo"))</f>
        <v/>
      </c>
      <c r="D525" s="40" t="str">
        <f aca="false">IF(B525="","",_xlfn.ISOWEEKNUM(B525))</f>
        <v/>
      </c>
      <c r="E525" s="6"/>
      <c r="F525" s="41"/>
      <c r="G525" s="6"/>
      <c r="H525" s="42"/>
      <c r="I525" s="43" t="str">
        <f aca="false">IF(OR(H525="",G525&lt;&gt;"Direct"),"",H525*IF(AND(E525&lt;&gt;"",ISNUMBER(MATCH(E525,Klanten!$B$6:$B$35,0)),ISNUMBER(INDEX(Klanten!$C$6:$C$35,MATCH(E525,Klanten!$B$6:$B$35,0)))),INDEX(Klanten!$C$6:$C$35,MATCH(E525,Klanten!$B$6:$B$35,0)),Start!$C$8))</f>
        <v/>
      </c>
    </row>
    <row r="526" customFormat="false" ht="15" hidden="false" customHeight="false" outlineLevel="0" collapsed="false">
      <c r="B526" s="39"/>
      <c r="C526" s="40" t="str">
        <f aca="false">IF(B526="","",CHOOSE(WEEKDAY(B526,2),"ma","di","wo","do","vr","za","zo"))</f>
        <v/>
      </c>
      <c r="D526" s="40" t="str">
        <f aca="false">IF(B526="","",_xlfn.ISOWEEKNUM(B526))</f>
        <v/>
      </c>
      <c r="E526" s="6"/>
      <c r="F526" s="41"/>
      <c r="G526" s="6"/>
      <c r="H526" s="42"/>
      <c r="I526" s="43" t="str">
        <f aca="false">IF(OR(H526="",G526&lt;&gt;"Direct"),"",H526*IF(AND(E526&lt;&gt;"",ISNUMBER(MATCH(E526,Klanten!$B$6:$B$35,0)),ISNUMBER(INDEX(Klanten!$C$6:$C$35,MATCH(E526,Klanten!$B$6:$B$35,0)))),INDEX(Klanten!$C$6:$C$35,MATCH(E526,Klanten!$B$6:$B$35,0)),Start!$C$8))</f>
        <v/>
      </c>
    </row>
    <row r="527" customFormat="false" ht="15" hidden="false" customHeight="false" outlineLevel="0" collapsed="false">
      <c r="B527" s="39"/>
      <c r="C527" s="40" t="str">
        <f aca="false">IF(B527="","",CHOOSE(WEEKDAY(B527,2),"ma","di","wo","do","vr","za","zo"))</f>
        <v/>
      </c>
      <c r="D527" s="40" t="str">
        <f aca="false">IF(B527="","",_xlfn.ISOWEEKNUM(B527))</f>
        <v/>
      </c>
      <c r="E527" s="6"/>
      <c r="F527" s="41"/>
      <c r="G527" s="6"/>
      <c r="H527" s="42"/>
      <c r="I527" s="43" t="str">
        <f aca="false">IF(OR(H527="",G527&lt;&gt;"Direct"),"",H527*IF(AND(E527&lt;&gt;"",ISNUMBER(MATCH(E527,Klanten!$B$6:$B$35,0)),ISNUMBER(INDEX(Klanten!$C$6:$C$35,MATCH(E527,Klanten!$B$6:$B$35,0)))),INDEX(Klanten!$C$6:$C$35,MATCH(E527,Klanten!$B$6:$B$35,0)),Start!$C$8))</f>
        <v/>
      </c>
    </row>
    <row r="528" customFormat="false" ht="15" hidden="false" customHeight="false" outlineLevel="0" collapsed="false">
      <c r="B528" s="39"/>
      <c r="C528" s="40" t="str">
        <f aca="false">IF(B528="","",CHOOSE(WEEKDAY(B528,2),"ma","di","wo","do","vr","za","zo"))</f>
        <v/>
      </c>
      <c r="D528" s="40" t="str">
        <f aca="false">IF(B528="","",_xlfn.ISOWEEKNUM(B528))</f>
        <v/>
      </c>
      <c r="E528" s="6"/>
      <c r="F528" s="41"/>
      <c r="G528" s="6"/>
      <c r="H528" s="42"/>
      <c r="I528" s="43" t="str">
        <f aca="false">IF(OR(H528="",G528&lt;&gt;"Direct"),"",H528*IF(AND(E528&lt;&gt;"",ISNUMBER(MATCH(E528,Klanten!$B$6:$B$35,0)),ISNUMBER(INDEX(Klanten!$C$6:$C$35,MATCH(E528,Klanten!$B$6:$B$35,0)))),INDEX(Klanten!$C$6:$C$35,MATCH(E528,Klanten!$B$6:$B$35,0)),Start!$C$8))</f>
        <v/>
      </c>
    </row>
    <row r="529" customFormat="false" ht="15" hidden="false" customHeight="false" outlineLevel="0" collapsed="false">
      <c r="B529" s="39"/>
      <c r="C529" s="40" t="str">
        <f aca="false">IF(B529="","",CHOOSE(WEEKDAY(B529,2),"ma","di","wo","do","vr","za","zo"))</f>
        <v/>
      </c>
      <c r="D529" s="40" t="str">
        <f aca="false">IF(B529="","",_xlfn.ISOWEEKNUM(B529))</f>
        <v/>
      </c>
      <c r="E529" s="6"/>
      <c r="F529" s="41"/>
      <c r="G529" s="6"/>
      <c r="H529" s="42"/>
      <c r="I529" s="43" t="str">
        <f aca="false">IF(OR(H529="",G529&lt;&gt;"Direct"),"",H529*IF(AND(E529&lt;&gt;"",ISNUMBER(MATCH(E529,Klanten!$B$6:$B$35,0)),ISNUMBER(INDEX(Klanten!$C$6:$C$35,MATCH(E529,Klanten!$B$6:$B$35,0)))),INDEX(Klanten!$C$6:$C$35,MATCH(E529,Klanten!$B$6:$B$35,0)),Start!$C$8))</f>
        <v/>
      </c>
    </row>
    <row r="530" customFormat="false" ht="15" hidden="false" customHeight="false" outlineLevel="0" collapsed="false">
      <c r="B530" s="39"/>
      <c r="C530" s="40" t="str">
        <f aca="false">IF(B530="","",CHOOSE(WEEKDAY(B530,2),"ma","di","wo","do","vr","za","zo"))</f>
        <v/>
      </c>
      <c r="D530" s="40" t="str">
        <f aca="false">IF(B530="","",_xlfn.ISOWEEKNUM(B530))</f>
        <v/>
      </c>
      <c r="E530" s="6"/>
      <c r="F530" s="41"/>
      <c r="G530" s="6"/>
      <c r="H530" s="42"/>
      <c r="I530" s="43" t="str">
        <f aca="false">IF(OR(H530="",G530&lt;&gt;"Direct"),"",H530*IF(AND(E530&lt;&gt;"",ISNUMBER(MATCH(E530,Klanten!$B$6:$B$35,0)),ISNUMBER(INDEX(Klanten!$C$6:$C$35,MATCH(E530,Klanten!$B$6:$B$35,0)))),INDEX(Klanten!$C$6:$C$35,MATCH(E530,Klanten!$B$6:$B$35,0)),Start!$C$8))</f>
        <v/>
      </c>
    </row>
    <row r="531" customFormat="false" ht="15" hidden="false" customHeight="false" outlineLevel="0" collapsed="false">
      <c r="B531" s="39"/>
      <c r="C531" s="40" t="str">
        <f aca="false">IF(B531="","",CHOOSE(WEEKDAY(B531,2),"ma","di","wo","do","vr","za","zo"))</f>
        <v/>
      </c>
      <c r="D531" s="40" t="str">
        <f aca="false">IF(B531="","",_xlfn.ISOWEEKNUM(B531))</f>
        <v/>
      </c>
      <c r="E531" s="6"/>
      <c r="F531" s="41"/>
      <c r="G531" s="6"/>
      <c r="H531" s="42"/>
      <c r="I531" s="43" t="str">
        <f aca="false">IF(OR(H531="",G531&lt;&gt;"Direct"),"",H531*IF(AND(E531&lt;&gt;"",ISNUMBER(MATCH(E531,Klanten!$B$6:$B$35,0)),ISNUMBER(INDEX(Klanten!$C$6:$C$35,MATCH(E531,Klanten!$B$6:$B$35,0)))),INDEX(Klanten!$C$6:$C$35,MATCH(E531,Klanten!$B$6:$B$35,0)),Start!$C$8))</f>
        <v/>
      </c>
    </row>
    <row r="532" customFormat="false" ht="15" hidden="false" customHeight="false" outlineLevel="0" collapsed="false">
      <c r="B532" s="39"/>
      <c r="C532" s="40" t="str">
        <f aca="false">IF(B532="","",CHOOSE(WEEKDAY(B532,2),"ma","di","wo","do","vr","za","zo"))</f>
        <v/>
      </c>
      <c r="D532" s="40" t="str">
        <f aca="false">IF(B532="","",_xlfn.ISOWEEKNUM(B532))</f>
        <v/>
      </c>
      <c r="E532" s="6"/>
      <c r="F532" s="41"/>
      <c r="G532" s="6"/>
      <c r="H532" s="42"/>
      <c r="I532" s="43" t="str">
        <f aca="false">IF(OR(H532="",G532&lt;&gt;"Direct"),"",H532*IF(AND(E532&lt;&gt;"",ISNUMBER(MATCH(E532,Klanten!$B$6:$B$35,0)),ISNUMBER(INDEX(Klanten!$C$6:$C$35,MATCH(E532,Klanten!$B$6:$B$35,0)))),INDEX(Klanten!$C$6:$C$35,MATCH(E532,Klanten!$B$6:$B$35,0)),Start!$C$8))</f>
        <v/>
      </c>
    </row>
    <row r="533" customFormat="false" ht="15" hidden="false" customHeight="false" outlineLevel="0" collapsed="false">
      <c r="B533" s="39"/>
      <c r="C533" s="40" t="str">
        <f aca="false">IF(B533="","",CHOOSE(WEEKDAY(B533,2),"ma","di","wo","do","vr","za","zo"))</f>
        <v/>
      </c>
      <c r="D533" s="40" t="str">
        <f aca="false">IF(B533="","",_xlfn.ISOWEEKNUM(B533))</f>
        <v/>
      </c>
      <c r="E533" s="6"/>
      <c r="F533" s="41"/>
      <c r="G533" s="6"/>
      <c r="H533" s="42"/>
      <c r="I533" s="43" t="str">
        <f aca="false">IF(OR(H533="",G533&lt;&gt;"Direct"),"",H533*IF(AND(E533&lt;&gt;"",ISNUMBER(MATCH(E533,Klanten!$B$6:$B$35,0)),ISNUMBER(INDEX(Klanten!$C$6:$C$35,MATCH(E533,Klanten!$B$6:$B$35,0)))),INDEX(Klanten!$C$6:$C$35,MATCH(E533,Klanten!$B$6:$B$35,0)),Start!$C$8))</f>
        <v/>
      </c>
    </row>
    <row r="534" customFormat="false" ht="15" hidden="false" customHeight="false" outlineLevel="0" collapsed="false">
      <c r="B534" s="39"/>
      <c r="C534" s="40" t="str">
        <f aca="false">IF(B534="","",CHOOSE(WEEKDAY(B534,2),"ma","di","wo","do","vr","za","zo"))</f>
        <v/>
      </c>
      <c r="D534" s="40" t="str">
        <f aca="false">IF(B534="","",_xlfn.ISOWEEKNUM(B534))</f>
        <v/>
      </c>
      <c r="E534" s="6"/>
      <c r="F534" s="41"/>
      <c r="G534" s="6"/>
      <c r="H534" s="42"/>
      <c r="I534" s="43" t="str">
        <f aca="false">IF(OR(H534="",G534&lt;&gt;"Direct"),"",H534*IF(AND(E534&lt;&gt;"",ISNUMBER(MATCH(E534,Klanten!$B$6:$B$35,0)),ISNUMBER(INDEX(Klanten!$C$6:$C$35,MATCH(E534,Klanten!$B$6:$B$35,0)))),INDEX(Klanten!$C$6:$C$35,MATCH(E534,Klanten!$B$6:$B$35,0)),Start!$C$8))</f>
        <v/>
      </c>
    </row>
    <row r="535" customFormat="false" ht="15" hidden="false" customHeight="false" outlineLevel="0" collapsed="false">
      <c r="B535" s="39"/>
      <c r="C535" s="40" t="str">
        <f aca="false">IF(B535="","",CHOOSE(WEEKDAY(B535,2),"ma","di","wo","do","vr","za","zo"))</f>
        <v/>
      </c>
      <c r="D535" s="40" t="str">
        <f aca="false">IF(B535="","",_xlfn.ISOWEEKNUM(B535))</f>
        <v/>
      </c>
      <c r="E535" s="6"/>
      <c r="F535" s="41"/>
      <c r="G535" s="6"/>
      <c r="H535" s="42"/>
      <c r="I535" s="43" t="str">
        <f aca="false">IF(OR(H535="",G535&lt;&gt;"Direct"),"",H535*IF(AND(E535&lt;&gt;"",ISNUMBER(MATCH(E535,Klanten!$B$6:$B$35,0)),ISNUMBER(INDEX(Klanten!$C$6:$C$35,MATCH(E535,Klanten!$B$6:$B$35,0)))),INDEX(Klanten!$C$6:$C$35,MATCH(E535,Klanten!$B$6:$B$35,0)),Start!$C$8))</f>
        <v/>
      </c>
    </row>
    <row r="536" customFormat="false" ht="15" hidden="false" customHeight="false" outlineLevel="0" collapsed="false">
      <c r="B536" s="39"/>
      <c r="C536" s="40" t="str">
        <f aca="false">IF(B536="","",CHOOSE(WEEKDAY(B536,2),"ma","di","wo","do","vr","za","zo"))</f>
        <v/>
      </c>
      <c r="D536" s="40" t="str">
        <f aca="false">IF(B536="","",_xlfn.ISOWEEKNUM(B536))</f>
        <v/>
      </c>
      <c r="E536" s="6"/>
      <c r="F536" s="41"/>
      <c r="G536" s="6"/>
      <c r="H536" s="42"/>
      <c r="I536" s="43" t="str">
        <f aca="false">IF(OR(H536="",G536&lt;&gt;"Direct"),"",H536*IF(AND(E536&lt;&gt;"",ISNUMBER(MATCH(E536,Klanten!$B$6:$B$35,0)),ISNUMBER(INDEX(Klanten!$C$6:$C$35,MATCH(E536,Klanten!$B$6:$B$35,0)))),INDEX(Klanten!$C$6:$C$35,MATCH(E536,Klanten!$B$6:$B$35,0)),Start!$C$8))</f>
        <v/>
      </c>
    </row>
    <row r="537" customFormat="false" ht="15" hidden="false" customHeight="false" outlineLevel="0" collapsed="false">
      <c r="B537" s="39"/>
      <c r="C537" s="40" t="str">
        <f aca="false">IF(B537="","",CHOOSE(WEEKDAY(B537,2),"ma","di","wo","do","vr","za","zo"))</f>
        <v/>
      </c>
      <c r="D537" s="40" t="str">
        <f aca="false">IF(B537="","",_xlfn.ISOWEEKNUM(B537))</f>
        <v/>
      </c>
      <c r="E537" s="6"/>
      <c r="F537" s="41"/>
      <c r="G537" s="6"/>
      <c r="H537" s="42"/>
      <c r="I537" s="43" t="str">
        <f aca="false">IF(OR(H537="",G537&lt;&gt;"Direct"),"",H537*IF(AND(E537&lt;&gt;"",ISNUMBER(MATCH(E537,Klanten!$B$6:$B$35,0)),ISNUMBER(INDEX(Klanten!$C$6:$C$35,MATCH(E537,Klanten!$B$6:$B$35,0)))),INDEX(Klanten!$C$6:$C$35,MATCH(E537,Klanten!$B$6:$B$35,0)),Start!$C$8))</f>
        <v/>
      </c>
    </row>
    <row r="538" customFormat="false" ht="15" hidden="false" customHeight="false" outlineLevel="0" collapsed="false">
      <c r="B538" s="39"/>
      <c r="C538" s="40" t="str">
        <f aca="false">IF(B538="","",CHOOSE(WEEKDAY(B538,2),"ma","di","wo","do","vr","za","zo"))</f>
        <v/>
      </c>
      <c r="D538" s="40" t="str">
        <f aca="false">IF(B538="","",_xlfn.ISOWEEKNUM(B538))</f>
        <v/>
      </c>
      <c r="E538" s="6"/>
      <c r="F538" s="41"/>
      <c r="G538" s="6"/>
      <c r="H538" s="42"/>
      <c r="I538" s="43" t="str">
        <f aca="false">IF(OR(H538="",G538&lt;&gt;"Direct"),"",H538*IF(AND(E538&lt;&gt;"",ISNUMBER(MATCH(E538,Klanten!$B$6:$B$35,0)),ISNUMBER(INDEX(Klanten!$C$6:$C$35,MATCH(E538,Klanten!$B$6:$B$35,0)))),INDEX(Klanten!$C$6:$C$35,MATCH(E538,Klanten!$B$6:$B$35,0)),Start!$C$8))</f>
        <v/>
      </c>
    </row>
    <row r="539" customFormat="false" ht="15" hidden="false" customHeight="false" outlineLevel="0" collapsed="false">
      <c r="B539" s="39"/>
      <c r="C539" s="40" t="str">
        <f aca="false">IF(B539="","",CHOOSE(WEEKDAY(B539,2),"ma","di","wo","do","vr","za","zo"))</f>
        <v/>
      </c>
      <c r="D539" s="40" t="str">
        <f aca="false">IF(B539="","",_xlfn.ISOWEEKNUM(B539))</f>
        <v/>
      </c>
      <c r="E539" s="6"/>
      <c r="F539" s="41"/>
      <c r="G539" s="6"/>
      <c r="H539" s="42"/>
      <c r="I539" s="43" t="str">
        <f aca="false">IF(OR(H539="",G539&lt;&gt;"Direct"),"",H539*IF(AND(E539&lt;&gt;"",ISNUMBER(MATCH(E539,Klanten!$B$6:$B$35,0)),ISNUMBER(INDEX(Klanten!$C$6:$C$35,MATCH(E539,Klanten!$B$6:$B$35,0)))),INDEX(Klanten!$C$6:$C$35,MATCH(E539,Klanten!$B$6:$B$35,0)),Start!$C$8))</f>
        <v/>
      </c>
    </row>
    <row r="540" customFormat="false" ht="15" hidden="false" customHeight="false" outlineLevel="0" collapsed="false">
      <c r="B540" s="39"/>
      <c r="C540" s="40" t="str">
        <f aca="false">IF(B540="","",CHOOSE(WEEKDAY(B540,2),"ma","di","wo","do","vr","za","zo"))</f>
        <v/>
      </c>
      <c r="D540" s="40" t="str">
        <f aca="false">IF(B540="","",_xlfn.ISOWEEKNUM(B540))</f>
        <v/>
      </c>
      <c r="E540" s="6"/>
      <c r="F540" s="41"/>
      <c r="G540" s="6"/>
      <c r="H540" s="42"/>
      <c r="I540" s="43" t="str">
        <f aca="false">IF(OR(H540="",G540&lt;&gt;"Direct"),"",H540*IF(AND(E540&lt;&gt;"",ISNUMBER(MATCH(E540,Klanten!$B$6:$B$35,0)),ISNUMBER(INDEX(Klanten!$C$6:$C$35,MATCH(E540,Klanten!$B$6:$B$35,0)))),INDEX(Klanten!$C$6:$C$35,MATCH(E540,Klanten!$B$6:$B$35,0)),Start!$C$8))</f>
        <v/>
      </c>
    </row>
    <row r="541" customFormat="false" ht="15" hidden="false" customHeight="false" outlineLevel="0" collapsed="false">
      <c r="B541" s="39"/>
      <c r="C541" s="40" t="str">
        <f aca="false">IF(B541="","",CHOOSE(WEEKDAY(B541,2),"ma","di","wo","do","vr","za","zo"))</f>
        <v/>
      </c>
      <c r="D541" s="40" t="str">
        <f aca="false">IF(B541="","",_xlfn.ISOWEEKNUM(B541))</f>
        <v/>
      </c>
      <c r="E541" s="6"/>
      <c r="F541" s="41"/>
      <c r="G541" s="6"/>
      <c r="H541" s="42"/>
      <c r="I541" s="43" t="str">
        <f aca="false">IF(OR(H541="",G541&lt;&gt;"Direct"),"",H541*IF(AND(E541&lt;&gt;"",ISNUMBER(MATCH(E541,Klanten!$B$6:$B$35,0)),ISNUMBER(INDEX(Klanten!$C$6:$C$35,MATCH(E541,Klanten!$B$6:$B$35,0)))),INDEX(Klanten!$C$6:$C$35,MATCH(E541,Klanten!$B$6:$B$35,0)),Start!$C$8))</f>
        <v/>
      </c>
    </row>
    <row r="542" customFormat="false" ht="15" hidden="false" customHeight="false" outlineLevel="0" collapsed="false">
      <c r="B542" s="39"/>
      <c r="C542" s="40" t="str">
        <f aca="false">IF(B542="","",CHOOSE(WEEKDAY(B542,2),"ma","di","wo","do","vr","za","zo"))</f>
        <v/>
      </c>
      <c r="D542" s="40" t="str">
        <f aca="false">IF(B542="","",_xlfn.ISOWEEKNUM(B542))</f>
        <v/>
      </c>
      <c r="E542" s="6"/>
      <c r="F542" s="41"/>
      <c r="G542" s="6"/>
      <c r="H542" s="42"/>
      <c r="I542" s="43" t="str">
        <f aca="false">IF(OR(H542="",G542&lt;&gt;"Direct"),"",H542*IF(AND(E542&lt;&gt;"",ISNUMBER(MATCH(E542,Klanten!$B$6:$B$35,0)),ISNUMBER(INDEX(Klanten!$C$6:$C$35,MATCH(E542,Klanten!$B$6:$B$35,0)))),INDEX(Klanten!$C$6:$C$35,MATCH(E542,Klanten!$B$6:$B$35,0)),Start!$C$8))</f>
        <v/>
      </c>
    </row>
    <row r="543" customFormat="false" ht="15" hidden="false" customHeight="false" outlineLevel="0" collapsed="false">
      <c r="B543" s="39"/>
      <c r="C543" s="40" t="str">
        <f aca="false">IF(B543="","",CHOOSE(WEEKDAY(B543,2),"ma","di","wo","do","vr","za","zo"))</f>
        <v/>
      </c>
      <c r="D543" s="40" t="str">
        <f aca="false">IF(B543="","",_xlfn.ISOWEEKNUM(B543))</f>
        <v/>
      </c>
      <c r="E543" s="6"/>
      <c r="F543" s="41"/>
      <c r="G543" s="6"/>
      <c r="H543" s="42"/>
      <c r="I543" s="43" t="str">
        <f aca="false">IF(OR(H543="",G543&lt;&gt;"Direct"),"",H543*IF(AND(E543&lt;&gt;"",ISNUMBER(MATCH(E543,Klanten!$B$6:$B$35,0)),ISNUMBER(INDEX(Klanten!$C$6:$C$35,MATCH(E543,Klanten!$B$6:$B$35,0)))),INDEX(Klanten!$C$6:$C$35,MATCH(E543,Klanten!$B$6:$B$35,0)),Start!$C$8))</f>
        <v/>
      </c>
    </row>
    <row r="544" customFormat="false" ht="15" hidden="false" customHeight="false" outlineLevel="0" collapsed="false">
      <c r="B544" s="39"/>
      <c r="C544" s="40" t="str">
        <f aca="false">IF(B544="","",CHOOSE(WEEKDAY(B544,2),"ma","di","wo","do","vr","za","zo"))</f>
        <v/>
      </c>
      <c r="D544" s="40" t="str">
        <f aca="false">IF(B544="","",_xlfn.ISOWEEKNUM(B544))</f>
        <v/>
      </c>
      <c r="E544" s="6"/>
      <c r="F544" s="41"/>
      <c r="G544" s="6"/>
      <c r="H544" s="42"/>
      <c r="I544" s="43" t="str">
        <f aca="false">IF(OR(H544="",G544&lt;&gt;"Direct"),"",H544*IF(AND(E544&lt;&gt;"",ISNUMBER(MATCH(E544,Klanten!$B$6:$B$35,0)),ISNUMBER(INDEX(Klanten!$C$6:$C$35,MATCH(E544,Klanten!$B$6:$B$35,0)))),INDEX(Klanten!$C$6:$C$35,MATCH(E544,Klanten!$B$6:$B$35,0)),Start!$C$8))</f>
        <v/>
      </c>
    </row>
    <row r="545" customFormat="false" ht="15" hidden="false" customHeight="false" outlineLevel="0" collapsed="false">
      <c r="B545" s="39"/>
      <c r="C545" s="40" t="str">
        <f aca="false">IF(B545="","",CHOOSE(WEEKDAY(B545,2),"ma","di","wo","do","vr","za","zo"))</f>
        <v/>
      </c>
      <c r="D545" s="40" t="str">
        <f aca="false">IF(B545="","",_xlfn.ISOWEEKNUM(B545))</f>
        <v/>
      </c>
      <c r="E545" s="6"/>
      <c r="F545" s="41"/>
      <c r="G545" s="6"/>
      <c r="H545" s="42"/>
      <c r="I545" s="43" t="str">
        <f aca="false">IF(OR(H545="",G545&lt;&gt;"Direct"),"",H545*IF(AND(E545&lt;&gt;"",ISNUMBER(MATCH(E545,Klanten!$B$6:$B$35,0)),ISNUMBER(INDEX(Klanten!$C$6:$C$35,MATCH(E545,Klanten!$B$6:$B$35,0)))),INDEX(Klanten!$C$6:$C$35,MATCH(E545,Klanten!$B$6:$B$35,0)),Start!$C$8))</f>
        <v/>
      </c>
    </row>
    <row r="546" customFormat="false" ht="15" hidden="false" customHeight="false" outlineLevel="0" collapsed="false">
      <c r="B546" s="39"/>
      <c r="C546" s="40" t="str">
        <f aca="false">IF(B546="","",CHOOSE(WEEKDAY(B546,2),"ma","di","wo","do","vr","za","zo"))</f>
        <v/>
      </c>
      <c r="D546" s="40" t="str">
        <f aca="false">IF(B546="","",_xlfn.ISOWEEKNUM(B546))</f>
        <v/>
      </c>
      <c r="E546" s="6"/>
      <c r="F546" s="41"/>
      <c r="G546" s="6"/>
      <c r="H546" s="42"/>
      <c r="I546" s="43" t="str">
        <f aca="false">IF(OR(H546="",G546&lt;&gt;"Direct"),"",H546*IF(AND(E546&lt;&gt;"",ISNUMBER(MATCH(E546,Klanten!$B$6:$B$35,0)),ISNUMBER(INDEX(Klanten!$C$6:$C$35,MATCH(E546,Klanten!$B$6:$B$35,0)))),INDEX(Klanten!$C$6:$C$35,MATCH(E546,Klanten!$B$6:$B$35,0)),Start!$C$8))</f>
        <v/>
      </c>
    </row>
    <row r="547" customFormat="false" ht="15" hidden="false" customHeight="false" outlineLevel="0" collapsed="false">
      <c r="B547" s="39"/>
      <c r="C547" s="40" t="str">
        <f aca="false">IF(B547="","",CHOOSE(WEEKDAY(B547,2),"ma","di","wo","do","vr","za","zo"))</f>
        <v/>
      </c>
      <c r="D547" s="40" t="str">
        <f aca="false">IF(B547="","",_xlfn.ISOWEEKNUM(B547))</f>
        <v/>
      </c>
      <c r="E547" s="6"/>
      <c r="F547" s="41"/>
      <c r="G547" s="6"/>
      <c r="H547" s="42"/>
      <c r="I547" s="43" t="str">
        <f aca="false">IF(OR(H547="",G547&lt;&gt;"Direct"),"",H547*IF(AND(E547&lt;&gt;"",ISNUMBER(MATCH(E547,Klanten!$B$6:$B$35,0)),ISNUMBER(INDEX(Klanten!$C$6:$C$35,MATCH(E547,Klanten!$B$6:$B$35,0)))),INDEX(Klanten!$C$6:$C$35,MATCH(E547,Klanten!$B$6:$B$35,0)),Start!$C$8))</f>
        <v/>
      </c>
    </row>
    <row r="548" customFormat="false" ht="15" hidden="false" customHeight="false" outlineLevel="0" collapsed="false">
      <c r="B548" s="39"/>
      <c r="C548" s="40" t="str">
        <f aca="false">IF(B548="","",CHOOSE(WEEKDAY(B548,2),"ma","di","wo","do","vr","za","zo"))</f>
        <v/>
      </c>
      <c r="D548" s="40" t="str">
        <f aca="false">IF(B548="","",_xlfn.ISOWEEKNUM(B548))</f>
        <v/>
      </c>
      <c r="E548" s="6"/>
      <c r="F548" s="41"/>
      <c r="G548" s="6"/>
      <c r="H548" s="42"/>
      <c r="I548" s="43" t="str">
        <f aca="false">IF(OR(H548="",G548&lt;&gt;"Direct"),"",H548*IF(AND(E548&lt;&gt;"",ISNUMBER(MATCH(E548,Klanten!$B$6:$B$35,0)),ISNUMBER(INDEX(Klanten!$C$6:$C$35,MATCH(E548,Klanten!$B$6:$B$35,0)))),INDEX(Klanten!$C$6:$C$35,MATCH(E548,Klanten!$B$6:$B$35,0)),Start!$C$8))</f>
        <v/>
      </c>
    </row>
    <row r="549" customFormat="false" ht="15" hidden="false" customHeight="false" outlineLevel="0" collapsed="false">
      <c r="B549" s="39"/>
      <c r="C549" s="40" t="str">
        <f aca="false">IF(B549="","",CHOOSE(WEEKDAY(B549,2),"ma","di","wo","do","vr","za","zo"))</f>
        <v/>
      </c>
      <c r="D549" s="40" t="str">
        <f aca="false">IF(B549="","",_xlfn.ISOWEEKNUM(B549))</f>
        <v/>
      </c>
      <c r="E549" s="6"/>
      <c r="F549" s="41"/>
      <c r="G549" s="6"/>
      <c r="H549" s="42"/>
      <c r="I549" s="43" t="str">
        <f aca="false">IF(OR(H549="",G549&lt;&gt;"Direct"),"",H549*IF(AND(E549&lt;&gt;"",ISNUMBER(MATCH(E549,Klanten!$B$6:$B$35,0)),ISNUMBER(INDEX(Klanten!$C$6:$C$35,MATCH(E549,Klanten!$B$6:$B$35,0)))),INDEX(Klanten!$C$6:$C$35,MATCH(E549,Klanten!$B$6:$B$35,0)),Start!$C$8))</f>
        <v/>
      </c>
    </row>
    <row r="550" customFormat="false" ht="15" hidden="false" customHeight="false" outlineLevel="0" collapsed="false">
      <c r="B550" s="39"/>
      <c r="C550" s="40" t="str">
        <f aca="false">IF(B550="","",CHOOSE(WEEKDAY(B550,2),"ma","di","wo","do","vr","za","zo"))</f>
        <v/>
      </c>
      <c r="D550" s="40" t="str">
        <f aca="false">IF(B550="","",_xlfn.ISOWEEKNUM(B550))</f>
        <v/>
      </c>
      <c r="E550" s="6"/>
      <c r="F550" s="41"/>
      <c r="G550" s="6"/>
      <c r="H550" s="42"/>
      <c r="I550" s="43" t="str">
        <f aca="false">IF(OR(H550="",G550&lt;&gt;"Direct"),"",H550*IF(AND(E550&lt;&gt;"",ISNUMBER(MATCH(E550,Klanten!$B$6:$B$35,0)),ISNUMBER(INDEX(Klanten!$C$6:$C$35,MATCH(E550,Klanten!$B$6:$B$35,0)))),INDEX(Klanten!$C$6:$C$35,MATCH(E550,Klanten!$B$6:$B$35,0)),Start!$C$8))</f>
        <v/>
      </c>
    </row>
    <row r="551" customFormat="false" ht="15" hidden="false" customHeight="false" outlineLevel="0" collapsed="false">
      <c r="B551" s="39"/>
      <c r="C551" s="40" t="str">
        <f aca="false">IF(B551="","",CHOOSE(WEEKDAY(B551,2),"ma","di","wo","do","vr","za","zo"))</f>
        <v/>
      </c>
      <c r="D551" s="40" t="str">
        <f aca="false">IF(B551="","",_xlfn.ISOWEEKNUM(B551))</f>
        <v/>
      </c>
      <c r="E551" s="6"/>
      <c r="F551" s="41"/>
      <c r="G551" s="6"/>
      <c r="H551" s="42"/>
      <c r="I551" s="43" t="str">
        <f aca="false">IF(OR(H551="",G551&lt;&gt;"Direct"),"",H551*IF(AND(E551&lt;&gt;"",ISNUMBER(MATCH(E551,Klanten!$B$6:$B$35,0)),ISNUMBER(INDEX(Klanten!$C$6:$C$35,MATCH(E551,Klanten!$B$6:$B$35,0)))),INDEX(Klanten!$C$6:$C$35,MATCH(E551,Klanten!$B$6:$B$35,0)),Start!$C$8))</f>
        <v/>
      </c>
    </row>
    <row r="552" customFormat="false" ht="15" hidden="false" customHeight="false" outlineLevel="0" collapsed="false">
      <c r="B552" s="39"/>
      <c r="C552" s="40" t="str">
        <f aca="false">IF(B552="","",CHOOSE(WEEKDAY(B552,2),"ma","di","wo","do","vr","za","zo"))</f>
        <v/>
      </c>
      <c r="D552" s="40" t="str">
        <f aca="false">IF(B552="","",_xlfn.ISOWEEKNUM(B552))</f>
        <v/>
      </c>
      <c r="E552" s="6"/>
      <c r="F552" s="41"/>
      <c r="G552" s="6"/>
      <c r="H552" s="42"/>
      <c r="I552" s="43" t="str">
        <f aca="false">IF(OR(H552="",G552&lt;&gt;"Direct"),"",H552*IF(AND(E552&lt;&gt;"",ISNUMBER(MATCH(E552,Klanten!$B$6:$B$35,0)),ISNUMBER(INDEX(Klanten!$C$6:$C$35,MATCH(E552,Klanten!$B$6:$B$35,0)))),INDEX(Klanten!$C$6:$C$35,MATCH(E552,Klanten!$B$6:$B$35,0)),Start!$C$8))</f>
        <v/>
      </c>
    </row>
    <row r="553" customFormat="false" ht="15" hidden="false" customHeight="false" outlineLevel="0" collapsed="false">
      <c r="B553" s="39"/>
      <c r="C553" s="40" t="str">
        <f aca="false">IF(B553="","",CHOOSE(WEEKDAY(B553,2),"ma","di","wo","do","vr","za","zo"))</f>
        <v/>
      </c>
      <c r="D553" s="40" t="str">
        <f aca="false">IF(B553="","",_xlfn.ISOWEEKNUM(B553))</f>
        <v/>
      </c>
      <c r="E553" s="6"/>
      <c r="F553" s="41"/>
      <c r="G553" s="6"/>
      <c r="H553" s="42"/>
      <c r="I553" s="43" t="str">
        <f aca="false">IF(OR(H553="",G553&lt;&gt;"Direct"),"",H553*IF(AND(E553&lt;&gt;"",ISNUMBER(MATCH(E553,Klanten!$B$6:$B$35,0)),ISNUMBER(INDEX(Klanten!$C$6:$C$35,MATCH(E553,Klanten!$B$6:$B$35,0)))),INDEX(Klanten!$C$6:$C$35,MATCH(E553,Klanten!$B$6:$B$35,0)),Start!$C$8))</f>
        <v/>
      </c>
    </row>
    <row r="554" customFormat="false" ht="15" hidden="false" customHeight="false" outlineLevel="0" collapsed="false">
      <c r="B554" s="39"/>
      <c r="C554" s="40" t="str">
        <f aca="false">IF(B554="","",CHOOSE(WEEKDAY(B554,2),"ma","di","wo","do","vr","za","zo"))</f>
        <v/>
      </c>
      <c r="D554" s="40" t="str">
        <f aca="false">IF(B554="","",_xlfn.ISOWEEKNUM(B554))</f>
        <v/>
      </c>
      <c r="E554" s="6"/>
      <c r="F554" s="41"/>
      <c r="G554" s="6"/>
      <c r="H554" s="42"/>
      <c r="I554" s="43" t="str">
        <f aca="false">IF(OR(H554="",G554&lt;&gt;"Direct"),"",H554*IF(AND(E554&lt;&gt;"",ISNUMBER(MATCH(E554,Klanten!$B$6:$B$35,0)),ISNUMBER(INDEX(Klanten!$C$6:$C$35,MATCH(E554,Klanten!$B$6:$B$35,0)))),INDEX(Klanten!$C$6:$C$35,MATCH(E554,Klanten!$B$6:$B$35,0)),Start!$C$8))</f>
        <v/>
      </c>
    </row>
    <row r="555" customFormat="false" ht="15" hidden="false" customHeight="false" outlineLevel="0" collapsed="false">
      <c r="B555" s="39"/>
      <c r="C555" s="40" t="str">
        <f aca="false">IF(B555="","",CHOOSE(WEEKDAY(B555,2),"ma","di","wo","do","vr","za","zo"))</f>
        <v/>
      </c>
      <c r="D555" s="40" t="str">
        <f aca="false">IF(B555="","",_xlfn.ISOWEEKNUM(B555))</f>
        <v/>
      </c>
      <c r="E555" s="6"/>
      <c r="F555" s="41"/>
      <c r="G555" s="6"/>
      <c r="H555" s="42"/>
      <c r="I555" s="43" t="str">
        <f aca="false">IF(OR(H555="",G555&lt;&gt;"Direct"),"",H555*IF(AND(E555&lt;&gt;"",ISNUMBER(MATCH(E555,Klanten!$B$6:$B$35,0)),ISNUMBER(INDEX(Klanten!$C$6:$C$35,MATCH(E555,Klanten!$B$6:$B$35,0)))),INDEX(Klanten!$C$6:$C$35,MATCH(E555,Klanten!$B$6:$B$35,0)),Start!$C$8))</f>
        <v/>
      </c>
    </row>
    <row r="556" customFormat="false" ht="15" hidden="false" customHeight="false" outlineLevel="0" collapsed="false">
      <c r="B556" s="39"/>
      <c r="C556" s="40" t="str">
        <f aca="false">IF(B556="","",CHOOSE(WEEKDAY(B556,2),"ma","di","wo","do","vr","za","zo"))</f>
        <v/>
      </c>
      <c r="D556" s="40" t="str">
        <f aca="false">IF(B556="","",_xlfn.ISOWEEKNUM(B556))</f>
        <v/>
      </c>
      <c r="E556" s="6"/>
      <c r="F556" s="41"/>
      <c r="G556" s="6"/>
      <c r="H556" s="42"/>
      <c r="I556" s="43" t="str">
        <f aca="false">IF(OR(H556="",G556&lt;&gt;"Direct"),"",H556*IF(AND(E556&lt;&gt;"",ISNUMBER(MATCH(E556,Klanten!$B$6:$B$35,0)),ISNUMBER(INDEX(Klanten!$C$6:$C$35,MATCH(E556,Klanten!$B$6:$B$35,0)))),INDEX(Klanten!$C$6:$C$35,MATCH(E556,Klanten!$B$6:$B$35,0)),Start!$C$8))</f>
        <v/>
      </c>
    </row>
    <row r="557" customFormat="false" ht="15" hidden="false" customHeight="false" outlineLevel="0" collapsed="false">
      <c r="B557" s="39"/>
      <c r="C557" s="40" t="str">
        <f aca="false">IF(B557="","",CHOOSE(WEEKDAY(B557,2),"ma","di","wo","do","vr","za","zo"))</f>
        <v/>
      </c>
      <c r="D557" s="40" t="str">
        <f aca="false">IF(B557="","",_xlfn.ISOWEEKNUM(B557))</f>
        <v/>
      </c>
      <c r="E557" s="6"/>
      <c r="F557" s="41"/>
      <c r="G557" s="6"/>
      <c r="H557" s="42"/>
      <c r="I557" s="43" t="str">
        <f aca="false">IF(OR(H557="",G557&lt;&gt;"Direct"),"",H557*IF(AND(E557&lt;&gt;"",ISNUMBER(MATCH(E557,Klanten!$B$6:$B$35,0)),ISNUMBER(INDEX(Klanten!$C$6:$C$35,MATCH(E557,Klanten!$B$6:$B$35,0)))),INDEX(Klanten!$C$6:$C$35,MATCH(E557,Klanten!$B$6:$B$35,0)),Start!$C$8))</f>
        <v/>
      </c>
    </row>
    <row r="558" customFormat="false" ht="15" hidden="false" customHeight="false" outlineLevel="0" collapsed="false">
      <c r="B558" s="39"/>
      <c r="C558" s="40" t="str">
        <f aca="false">IF(B558="","",CHOOSE(WEEKDAY(B558,2),"ma","di","wo","do","vr","za","zo"))</f>
        <v/>
      </c>
      <c r="D558" s="40" t="str">
        <f aca="false">IF(B558="","",_xlfn.ISOWEEKNUM(B558))</f>
        <v/>
      </c>
      <c r="E558" s="6"/>
      <c r="F558" s="41"/>
      <c r="G558" s="6"/>
      <c r="H558" s="42"/>
      <c r="I558" s="43" t="str">
        <f aca="false">IF(OR(H558="",G558&lt;&gt;"Direct"),"",H558*IF(AND(E558&lt;&gt;"",ISNUMBER(MATCH(E558,Klanten!$B$6:$B$35,0)),ISNUMBER(INDEX(Klanten!$C$6:$C$35,MATCH(E558,Klanten!$B$6:$B$35,0)))),INDEX(Klanten!$C$6:$C$35,MATCH(E558,Klanten!$B$6:$B$35,0)),Start!$C$8))</f>
        <v/>
      </c>
    </row>
    <row r="559" customFormat="false" ht="15" hidden="false" customHeight="false" outlineLevel="0" collapsed="false">
      <c r="B559" s="39"/>
      <c r="C559" s="40" t="str">
        <f aca="false">IF(B559="","",CHOOSE(WEEKDAY(B559,2),"ma","di","wo","do","vr","za","zo"))</f>
        <v/>
      </c>
      <c r="D559" s="40" t="str">
        <f aca="false">IF(B559="","",_xlfn.ISOWEEKNUM(B559))</f>
        <v/>
      </c>
      <c r="E559" s="6"/>
      <c r="F559" s="41"/>
      <c r="G559" s="6"/>
      <c r="H559" s="42"/>
      <c r="I559" s="43" t="str">
        <f aca="false">IF(OR(H559="",G559&lt;&gt;"Direct"),"",H559*IF(AND(E559&lt;&gt;"",ISNUMBER(MATCH(E559,Klanten!$B$6:$B$35,0)),ISNUMBER(INDEX(Klanten!$C$6:$C$35,MATCH(E559,Klanten!$B$6:$B$35,0)))),INDEX(Klanten!$C$6:$C$35,MATCH(E559,Klanten!$B$6:$B$35,0)),Start!$C$8))</f>
        <v/>
      </c>
    </row>
    <row r="560" customFormat="false" ht="15" hidden="false" customHeight="false" outlineLevel="0" collapsed="false">
      <c r="B560" s="39"/>
      <c r="C560" s="40" t="str">
        <f aca="false">IF(B560="","",CHOOSE(WEEKDAY(B560,2),"ma","di","wo","do","vr","za","zo"))</f>
        <v/>
      </c>
      <c r="D560" s="40" t="str">
        <f aca="false">IF(B560="","",_xlfn.ISOWEEKNUM(B560))</f>
        <v/>
      </c>
      <c r="E560" s="6"/>
      <c r="F560" s="41"/>
      <c r="G560" s="6"/>
      <c r="H560" s="42"/>
      <c r="I560" s="43" t="str">
        <f aca="false">IF(OR(H560="",G560&lt;&gt;"Direct"),"",H560*IF(AND(E560&lt;&gt;"",ISNUMBER(MATCH(E560,Klanten!$B$6:$B$35,0)),ISNUMBER(INDEX(Klanten!$C$6:$C$35,MATCH(E560,Klanten!$B$6:$B$35,0)))),INDEX(Klanten!$C$6:$C$35,MATCH(E560,Klanten!$B$6:$B$35,0)),Start!$C$8))</f>
        <v/>
      </c>
    </row>
    <row r="561" customFormat="false" ht="15" hidden="false" customHeight="false" outlineLevel="0" collapsed="false">
      <c r="B561" s="39"/>
      <c r="C561" s="40" t="str">
        <f aca="false">IF(B561="","",CHOOSE(WEEKDAY(B561,2),"ma","di","wo","do","vr","za","zo"))</f>
        <v/>
      </c>
      <c r="D561" s="40" t="str">
        <f aca="false">IF(B561="","",_xlfn.ISOWEEKNUM(B561))</f>
        <v/>
      </c>
      <c r="E561" s="6"/>
      <c r="F561" s="41"/>
      <c r="G561" s="6"/>
      <c r="H561" s="42"/>
      <c r="I561" s="43" t="str">
        <f aca="false">IF(OR(H561="",G561&lt;&gt;"Direct"),"",H561*IF(AND(E561&lt;&gt;"",ISNUMBER(MATCH(E561,Klanten!$B$6:$B$35,0)),ISNUMBER(INDEX(Klanten!$C$6:$C$35,MATCH(E561,Klanten!$B$6:$B$35,0)))),INDEX(Klanten!$C$6:$C$35,MATCH(E561,Klanten!$B$6:$B$35,0)),Start!$C$8))</f>
        <v/>
      </c>
    </row>
    <row r="562" customFormat="false" ht="15" hidden="false" customHeight="false" outlineLevel="0" collapsed="false">
      <c r="B562" s="39"/>
      <c r="C562" s="40" t="str">
        <f aca="false">IF(B562="","",CHOOSE(WEEKDAY(B562,2),"ma","di","wo","do","vr","za","zo"))</f>
        <v/>
      </c>
      <c r="D562" s="40" t="str">
        <f aca="false">IF(B562="","",_xlfn.ISOWEEKNUM(B562))</f>
        <v/>
      </c>
      <c r="E562" s="6"/>
      <c r="F562" s="41"/>
      <c r="G562" s="6"/>
      <c r="H562" s="42"/>
      <c r="I562" s="43" t="str">
        <f aca="false">IF(OR(H562="",G562&lt;&gt;"Direct"),"",H562*IF(AND(E562&lt;&gt;"",ISNUMBER(MATCH(E562,Klanten!$B$6:$B$35,0)),ISNUMBER(INDEX(Klanten!$C$6:$C$35,MATCH(E562,Klanten!$B$6:$B$35,0)))),INDEX(Klanten!$C$6:$C$35,MATCH(E562,Klanten!$B$6:$B$35,0)),Start!$C$8))</f>
        <v/>
      </c>
    </row>
    <row r="563" customFormat="false" ht="15" hidden="false" customHeight="false" outlineLevel="0" collapsed="false">
      <c r="B563" s="39"/>
      <c r="C563" s="40" t="str">
        <f aca="false">IF(B563="","",CHOOSE(WEEKDAY(B563,2),"ma","di","wo","do","vr","za","zo"))</f>
        <v/>
      </c>
      <c r="D563" s="40" t="str">
        <f aca="false">IF(B563="","",_xlfn.ISOWEEKNUM(B563))</f>
        <v/>
      </c>
      <c r="E563" s="6"/>
      <c r="F563" s="41"/>
      <c r="G563" s="6"/>
      <c r="H563" s="42"/>
      <c r="I563" s="43" t="str">
        <f aca="false">IF(OR(H563="",G563&lt;&gt;"Direct"),"",H563*IF(AND(E563&lt;&gt;"",ISNUMBER(MATCH(E563,Klanten!$B$6:$B$35,0)),ISNUMBER(INDEX(Klanten!$C$6:$C$35,MATCH(E563,Klanten!$B$6:$B$35,0)))),INDEX(Klanten!$C$6:$C$35,MATCH(E563,Klanten!$B$6:$B$35,0)),Start!$C$8))</f>
        <v/>
      </c>
    </row>
    <row r="564" customFormat="false" ht="15" hidden="false" customHeight="false" outlineLevel="0" collapsed="false">
      <c r="B564" s="39"/>
      <c r="C564" s="40" t="str">
        <f aca="false">IF(B564="","",CHOOSE(WEEKDAY(B564,2),"ma","di","wo","do","vr","za","zo"))</f>
        <v/>
      </c>
      <c r="D564" s="40" t="str">
        <f aca="false">IF(B564="","",_xlfn.ISOWEEKNUM(B564))</f>
        <v/>
      </c>
      <c r="E564" s="6"/>
      <c r="F564" s="41"/>
      <c r="G564" s="6"/>
      <c r="H564" s="42"/>
      <c r="I564" s="43" t="str">
        <f aca="false">IF(OR(H564="",G564&lt;&gt;"Direct"),"",H564*IF(AND(E564&lt;&gt;"",ISNUMBER(MATCH(E564,Klanten!$B$6:$B$35,0)),ISNUMBER(INDEX(Klanten!$C$6:$C$35,MATCH(E564,Klanten!$B$6:$B$35,0)))),INDEX(Klanten!$C$6:$C$35,MATCH(E564,Klanten!$B$6:$B$35,0)),Start!$C$8))</f>
        <v/>
      </c>
    </row>
    <row r="565" customFormat="false" ht="15" hidden="false" customHeight="false" outlineLevel="0" collapsed="false">
      <c r="B565" s="39"/>
      <c r="C565" s="40" t="str">
        <f aca="false">IF(B565="","",CHOOSE(WEEKDAY(B565,2),"ma","di","wo","do","vr","za","zo"))</f>
        <v/>
      </c>
      <c r="D565" s="40" t="str">
        <f aca="false">IF(B565="","",_xlfn.ISOWEEKNUM(B565))</f>
        <v/>
      </c>
      <c r="E565" s="6"/>
      <c r="F565" s="41"/>
      <c r="G565" s="6"/>
      <c r="H565" s="42"/>
      <c r="I565" s="43" t="str">
        <f aca="false">IF(OR(H565="",G565&lt;&gt;"Direct"),"",H565*IF(AND(E565&lt;&gt;"",ISNUMBER(MATCH(E565,Klanten!$B$6:$B$35,0)),ISNUMBER(INDEX(Klanten!$C$6:$C$35,MATCH(E565,Klanten!$B$6:$B$35,0)))),INDEX(Klanten!$C$6:$C$35,MATCH(E565,Klanten!$B$6:$B$35,0)),Start!$C$8))</f>
        <v/>
      </c>
    </row>
    <row r="566" customFormat="false" ht="15" hidden="false" customHeight="false" outlineLevel="0" collapsed="false">
      <c r="B566" s="39"/>
      <c r="C566" s="40" t="str">
        <f aca="false">IF(B566="","",CHOOSE(WEEKDAY(B566,2),"ma","di","wo","do","vr","za","zo"))</f>
        <v/>
      </c>
      <c r="D566" s="40" t="str">
        <f aca="false">IF(B566="","",_xlfn.ISOWEEKNUM(B566))</f>
        <v/>
      </c>
      <c r="E566" s="6"/>
      <c r="F566" s="41"/>
      <c r="G566" s="6"/>
      <c r="H566" s="42"/>
      <c r="I566" s="43" t="str">
        <f aca="false">IF(OR(H566="",G566&lt;&gt;"Direct"),"",H566*IF(AND(E566&lt;&gt;"",ISNUMBER(MATCH(E566,Klanten!$B$6:$B$35,0)),ISNUMBER(INDEX(Klanten!$C$6:$C$35,MATCH(E566,Klanten!$B$6:$B$35,0)))),INDEX(Klanten!$C$6:$C$35,MATCH(E566,Klanten!$B$6:$B$35,0)),Start!$C$8))</f>
        <v/>
      </c>
    </row>
    <row r="567" customFormat="false" ht="15" hidden="false" customHeight="false" outlineLevel="0" collapsed="false">
      <c r="B567" s="39"/>
      <c r="C567" s="40" t="str">
        <f aca="false">IF(B567="","",CHOOSE(WEEKDAY(B567,2),"ma","di","wo","do","vr","za","zo"))</f>
        <v/>
      </c>
      <c r="D567" s="40" t="str">
        <f aca="false">IF(B567="","",_xlfn.ISOWEEKNUM(B567))</f>
        <v/>
      </c>
      <c r="E567" s="6"/>
      <c r="F567" s="41"/>
      <c r="G567" s="6"/>
      <c r="H567" s="42"/>
      <c r="I567" s="43" t="str">
        <f aca="false">IF(OR(H567="",G567&lt;&gt;"Direct"),"",H567*IF(AND(E567&lt;&gt;"",ISNUMBER(MATCH(E567,Klanten!$B$6:$B$35,0)),ISNUMBER(INDEX(Klanten!$C$6:$C$35,MATCH(E567,Klanten!$B$6:$B$35,0)))),INDEX(Klanten!$C$6:$C$35,MATCH(E567,Klanten!$B$6:$B$35,0)),Start!$C$8))</f>
        <v/>
      </c>
    </row>
    <row r="568" customFormat="false" ht="15" hidden="false" customHeight="false" outlineLevel="0" collapsed="false">
      <c r="B568" s="39"/>
      <c r="C568" s="40" t="str">
        <f aca="false">IF(B568="","",CHOOSE(WEEKDAY(B568,2),"ma","di","wo","do","vr","za","zo"))</f>
        <v/>
      </c>
      <c r="D568" s="40" t="str">
        <f aca="false">IF(B568="","",_xlfn.ISOWEEKNUM(B568))</f>
        <v/>
      </c>
      <c r="E568" s="6"/>
      <c r="F568" s="41"/>
      <c r="G568" s="6"/>
      <c r="H568" s="42"/>
      <c r="I568" s="43" t="str">
        <f aca="false">IF(OR(H568="",G568&lt;&gt;"Direct"),"",H568*IF(AND(E568&lt;&gt;"",ISNUMBER(MATCH(E568,Klanten!$B$6:$B$35,0)),ISNUMBER(INDEX(Klanten!$C$6:$C$35,MATCH(E568,Klanten!$B$6:$B$35,0)))),INDEX(Klanten!$C$6:$C$35,MATCH(E568,Klanten!$B$6:$B$35,0)),Start!$C$8))</f>
        <v/>
      </c>
    </row>
    <row r="569" customFormat="false" ht="15" hidden="false" customHeight="false" outlineLevel="0" collapsed="false">
      <c r="B569" s="39"/>
      <c r="C569" s="40" t="str">
        <f aca="false">IF(B569="","",CHOOSE(WEEKDAY(B569,2),"ma","di","wo","do","vr","za","zo"))</f>
        <v/>
      </c>
      <c r="D569" s="40" t="str">
        <f aca="false">IF(B569="","",_xlfn.ISOWEEKNUM(B569))</f>
        <v/>
      </c>
      <c r="E569" s="6"/>
      <c r="F569" s="41"/>
      <c r="G569" s="6"/>
      <c r="H569" s="42"/>
      <c r="I569" s="43" t="str">
        <f aca="false">IF(OR(H569="",G569&lt;&gt;"Direct"),"",H569*IF(AND(E569&lt;&gt;"",ISNUMBER(MATCH(E569,Klanten!$B$6:$B$35,0)),ISNUMBER(INDEX(Klanten!$C$6:$C$35,MATCH(E569,Klanten!$B$6:$B$35,0)))),INDEX(Klanten!$C$6:$C$35,MATCH(E569,Klanten!$B$6:$B$35,0)),Start!$C$8))</f>
        <v/>
      </c>
    </row>
    <row r="570" customFormat="false" ht="15" hidden="false" customHeight="false" outlineLevel="0" collapsed="false">
      <c r="B570" s="39"/>
      <c r="C570" s="40" t="str">
        <f aca="false">IF(B570="","",CHOOSE(WEEKDAY(B570,2),"ma","di","wo","do","vr","za","zo"))</f>
        <v/>
      </c>
      <c r="D570" s="40" t="str">
        <f aca="false">IF(B570="","",_xlfn.ISOWEEKNUM(B570))</f>
        <v/>
      </c>
      <c r="E570" s="6"/>
      <c r="F570" s="41"/>
      <c r="G570" s="6"/>
      <c r="H570" s="42"/>
      <c r="I570" s="43" t="str">
        <f aca="false">IF(OR(H570="",G570&lt;&gt;"Direct"),"",H570*IF(AND(E570&lt;&gt;"",ISNUMBER(MATCH(E570,Klanten!$B$6:$B$35,0)),ISNUMBER(INDEX(Klanten!$C$6:$C$35,MATCH(E570,Klanten!$B$6:$B$35,0)))),INDEX(Klanten!$C$6:$C$35,MATCH(E570,Klanten!$B$6:$B$35,0)),Start!$C$8))</f>
        <v/>
      </c>
    </row>
    <row r="571" customFormat="false" ht="15" hidden="false" customHeight="false" outlineLevel="0" collapsed="false">
      <c r="B571" s="39"/>
      <c r="C571" s="40" t="str">
        <f aca="false">IF(B571="","",CHOOSE(WEEKDAY(B571,2),"ma","di","wo","do","vr","za","zo"))</f>
        <v/>
      </c>
      <c r="D571" s="40" t="str">
        <f aca="false">IF(B571="","",_xlfn.ISOWEEKNUM(B571))</f>
        <v/>
      </c>
      <c r="E571" s="6"/>
      <c r="F571" s="41"/>
      <c r="G571" s="6"/>
      <c r="H571" s="42"/>
      <c r="I571" s="43" t="str">
        <f aca="false">IF(OR(H571="",G571&lt;&gt;"Direct"),"",H571*IF(AND(E571&lt;&gt;"",ISNUMBER(MATCH(E571,Klanten!$B$6:$B$35,0)),ISNUMBER(INDEX(Klanten!$C$6:$C$35,MATCH(E571,Klanten!$B$6:$B$35,0)))),INDEX(Klanten!$C$6:$C$35,MATCH(E571,Klanten!$B$6:$B$35,0)),Start!$C$8))</f>
        <v/>
      </c>
    </row>
    <row r="572" customFormat="false" ht="15" hidden="false" customHeight="false" outlineLevel="0" collapsed="false">
      <c r="B572" s="39"/>
      <c r="C572" s="40" t="str">
        <f aca="false">IF(B572="","",CHOOSE(WEEKDAY(B572,2),"ma","di","wo","do","vr","za","zo"))</f>
        <v/>
      </c>
      <c r="D572" s="40" t="str">
        <f aca="false">IF(B572="","",_xlfn.ISOWEEKNUM(B572))</f>
        <v/>
      </c>
      <c r="E572" s="6"/>
      <c r="F572" s="41"/>
      <c r="G572" s="6"/>
      <c r="H572" s="42"/>
      <c r="I572" s="43" t="str">
        <f aca="false">IF(OR(H572="",G572&lt;&gt;"Direct"),"",H572*IF(AND(E572&lt;&gt;"",ISNUMBER(MATCH(E572,Klanten!$B$6:$B$35,0)),ISNUMBER(INDEX(Klanten!$C$6:$C$35,MATCH(E572,Klanten!$B$6:$B$35,0)))),INDEX(Klanten!$C$6:$C$35,MATCH(E572,Klanten!$B$6:$B$35,0)),Start!$C$8))</f>
        <v/>
      </c>
    </row>
    <row r="573" customFormat="false" ht="15" hidden="false" customHeight="false" outlineLevel="0" collapsed="false">
      <c r="B573" s="39"/>
      <c r="C573" s="40" t="str">
        <f aca="false">IF(B573="","",CHOOSE(WEEKDAY(B573,2),"ma","di","wo","do","vr","za","zo"))</f>
        <v/>
      </c>
      <c r="D573" s="40" t="str">
        <f aca="false">IF(B573="","",_xlfn.ISOWEEKNUM(B573))</f>
        <v/>
      </c>
      <c r="E573" s="6"/>
      <c r="F573" s="41"/>
      <c r="G573" s="6"/>
      <c r="H573" s="42"/>
      <c r="I573" s="43" t="str">
        <f aca="false">IF(OR(H573="",G573&lt;&gt;"Direct"),"",H573*IF(AND(E573&lt;&gt;"",ISNUMBER(MATCH(E573,Klanten!$B$6:$B$35,0)),ISNUMBER(INDEX(Klanten!$C$6:$C$35,MATCH(E573,Klanten!$B$6:$B$35,0)))),INDEX(Klanten!$C$6:$C$35,MATCH(E573,Klanten!$B$6:$B$35,0)),Start!$C$8))</f>
        <v/>
      </c>
    </row>
    <row r="574" customFormat="false" ht="15" hidden="false" customHeight="false" outlineLevel="0" collapsed="false">
      <c r="B574" s="39"/>
      <c r="C574" s="40" t="str">
        <f aca="false">IF(B574="","",CHOOSE(WEEKDAY(B574,2),"ma","di","wo","do","vr","za","zo"))</f>
        <v/>
      </c>
      <c r="D574" s="40" t="str">
        <f aca="false">IF(B574="","",_xlfn.ISOWEEKNUM(B574))</f>
        <v/>
      </c>
      <c r="E574" s="6"/>
      <c r="F574" s="41"/>
      <c r="G574" s="6"/>
      <c r="H574" s="42"/>
      <c r="I574" s="43" t="str">
        <f aca="false">IF(OR(H574="",G574&lt;&gt;"Direct"),"",H574*IF(AND(E574&lt;&gt;"",ISNUMBER(MATCH(E574,Klanten!$B$6:$B$35,0)),ISNUMBER(INDEX(Klanten!$C$6:$C$35,MATCH(E574,Klanten!$B$6:$B$35,0)))),INDEX(Klanten!$C$6:$C$35,MATCH(E574,Klanten!$B$6:$B$35,0)),Start!$C$8))</f>
        <v/>
      </c>
    </row>
    <row r="575" customFormat="false" ht="15" hidden="false" customHeight="false" outlineLevel="0" collapsed="false">
      <c r="B575" s="39"/>
      <c r="C575" s="40" t="str">
        <f aca="false">IF(B575="","",CHOOSE(WEEKDAY(B575,2),"ma","di","wo","do","vr","za","zo"))</f>
        <v/>
      </c>
      <c r="D575" s="40" t="str">
        <f aca="false">IF(B575="","",_xlfn.ISOWEEKNUM(B575))</f>
        <v/>
      </c>
      <c r="E575" s="6"/>
      <c r="F575" s="41"/>
      <c r="G575" s="6"/>
      <c r="H575" s="42"/>
      <c r="I575" s="43" t="str">
        <f aca="false">IF(OR(H575="",G575&lt;&gt;"Direct"),"",H575*IF(AND(E575&lt;&gt;"",ISNUMBER(MATCH(E575,Klanten!$B$6:$B$35,0)),ISNUMBER(INDEX(Klanten!$C$6:$C$35,MATCH(E575,Klanten!$B$6:$B$35,0)))),INDEX(Klanten!$C$6:$C$35,MATCH(E575,Klanten!$B$6:$B$35,0)),Start!$C$8))</f>
        <v/>
      </c>
    </row>
    <row r="576" customFormat="false" ht="15" hidden="false" customHeight="false" outlineLevel="0" collapsed="false">
      <c r="B576" s="39"/>
      <c r="C576" s="40" t="str">
        <f aca="false">IF(B576="","",CHOOSE(WEEKDAY(B576,2),"ma","di","wo","do","vr","za","zo"))</f>
        <v/>
      </c>
      <c r="D576" s="40" t="str">
        <f aca="false">IF(B576="","",_xlfn.ISOWEEKNUM(B576))</f>
        <v/>
      </c>
      <c r="E576" s="6"/>
      <c r="F576" s="41"/>
      <c r="G576" s="6"/>
      <c r="H576" s="42"/>
      <c r="I576" s="43" t="str">
        <f aca="false">IF(OR(H576="",G576&lt;&gt;"Direct"),"",H576*IF(AND(E576&lt;&gt;"",ISNUMBER(MATCH(E576,Klanten!$B$6:$B$35,0)),ISNUMBER(INDEX(Klanten!$C$6:$C$35,MATCH(E576,Klanten!$B$6:$B$35,0)))),INDEX(Klanten!$C$6:$C$35,MATCH(E576,Klanten!$B$6:$B$35,0)),Start!$C$8))</f>
        <v/>
      </c>
    </row>
    <row r="577" customFormat="false" ht="15" hidden="false" customHeight="false" outlineLevel="0" collapsed="false">
      <c r="B577" s="39"/>
      <c r="C577" s="40" t="str">
        <f aca="false">IF(B577="","",CHOOSE(WEEKDAY(B577,2),"ma","di","wo","do","vr","za","zo"))</f>
        <v/>
      </c>
      <c r="D577" s="40" t="str">
        <f aca="false">IF(B577="","",_xlfn.ISOWEEKNUM(B577))</f>
        <v/>
      </c>
      <c r="E577" s="6"/>
      <c r="F577" s="41"/>
      <c r="G577" s="6"/>
      <c r="H577" s="42"/>
      <c r="I577" s="43" t="str">
        <f aca="false">IF(OR(H577="",G577&lt;&gt;"Direct"),"",H577*IF(AND(E577&lt;&gt;"",ISNUMBER(MATCH(E577,Klanten!$B$6:$B$35,0)),ISNUMBER(INDEX(Klanten!$C$6:$C$35,MATCH(E577,Klanten!$B$6:$B$35,0)))),INDEX(Klanten!$C$6:$C$35,MATCH(E577,Klanten!$B$6:$B$35,0)),Start!$C$8))</f>
        <v/>
      </c>
    </row>
    <row r="578" customFormat="false" ht="15" hidden="false" customHeight="false" outlineLevel="0" collapsed="false">
      <c r="B578" s="39"/>
      <c r="C578" s="40" t="str">
        <f aca="false">IF(B578="","",CHOOSE(WEEKDAY(B578,2),"ma","di","wo","do","vr","za","zo"))</f>
        <v/>
      </c>
      <c r="D578" s="40" t="str">
        <f aca="false">IF(B578="","",_xlfn.ISOWEEKNUM(B578))</f>
        <v/>
      </c>
      <c r="E578" s="6"/>
      <c r="F578" s="41"/>
      <c r="G578" s="6"/>
      <c r="H578" s="42"/>
      <c r="I578" s="43" t="str">
        <f aca="false">IF(OR(H578="",G578&lt;&gt;"Direct"),"",H578*IF(AND(E578&lt;&gt;"",ISNUMBER(MATCH(E578,Klanten!$B$6:$B$35,0)),ISNUMBER(INDEX(Klanten!$C$6:$C$35,MATCH(E578,Klanten!$B$6:$B$35,0)))),INDEX(Klanten!$C$6:$C$35,MATCH(E578,Klanten!$B$6:$B$35,0)),Start!$C$8))</f>
        <v/>
      </c>
    </row>
    <row r="579" customFormat="false" ht="15" hidden="false" customHeight="false" outlineLevel="0" collapsed="false">
      <c r="B579" s="39"/>
      <c r="C579" s="40" t="str">
        <f aca="false">IF(B579="","",CHOOSE(WEEKDAY(B579,2),"ma","di","wo","do","vr","za","zo"))</f>
        <v/>
      </c>
      <c r="D579" s="40" t="str">
        <f aca="false">IF(B579="","",_xlfn.ISOWEEKNUM(B579))</f>
        <v/>
      </c>
      <c r="E579" s="6"/>
      <c r="F579" s="41"/>
      <c r="G579" s="6"/>
      <c r="H579" s="42"/>
      <c r="I579" s="43" t="str">
        <f aca="false">IF(OR(H579="",G579&lt;&gt;"Direct"),"",H579*IF(AND(E579&lt;&gt;"",ISNUMBER(MATCH(E579,Klanten!$B$6:$B$35,0)),ISNUMBER(INDEX(Klanten!$C$6:$C$35,MATCH(E579,Klanten!$B$6:$B$35,0)))),INDEX(Klanten!$C$6:$C$35,MATCH(E579,Klanten!$B$6:$B$35,0)),Start!$C$8))</f>
        <v/>
      </c>
    </row>
    <row r="580" customFormat="false" ht="15" hidden="false" customHeight="false" outlineLevel="0" collapsed="false">
      <c r="B580" s="39"/>
      <c r="C580" s="40" t="str">
        <f aca="false">IF(B580="","",CHOOSE(WEEKDAY(B580,2),"ma","di","wo","do","vr","za","zo"))</f>
        <v/>
      </c>
      <c r="D580" s="40" t="str">
        <f aca="false">IF(B580="","",_xlfn.ISOWEEKNUM(B580))</f>
        <v/>
      </c>
      <c r="E580" s="6"/>
      <c r="F580" s="41"/>
      <c r="G580" s="6"/>
      <c r="H580" s="42"/>
      <c r="I580" s="43" t="str">
        <f aca="false">IF(OR(H580="",G580&lt;&gt;"Direct"),"",H580*IF(AND(E580&lt;&gt;"",ISNUMBER(MATCH(E580,Klanten!$B$6:$B$35,0)),ISNUMBER(INDEX(Klanten!$C$6:$C$35,MATCH(E580,Klanten!$B$6:$B$35,0)))),INDEX(Klanten!$C$6:$C$35,MATCH(E580,Klanten!$B$6:$B$35,0)),Start!$C$8))</f>
        <v/>
      </c>
    </row>
    <row r="581" customFormat="false" ht="15" hidden="false" customHeight="false" outlineLevel="0" collapsed="false">
      <c r="B581" s="39"/>
      <c r="C581" s="40" t="str">
        <f aca="false">IF(B581="","",CHOOSE(WEEKDAY(B581,2),"ma","di","wo","do","vr","za","zo"))</f>
        <v/>
      </c>
      <c r="D581" s="40" t="str">
        <f aca="false">IF(B581="","",_xlfn.ISOWEEKNUM(B581))</f>
        <v/>
      </c>
      <c r="E581" s="6"/>
      <c r="F581" s="41"/>
      <c r="G581" s="6"/>
      <c r="H581" s="42"/>
      <c r="I581" s="43" t="str">
        <f aca="false">IF(OR(H581="",G581&lt;&gt;"Direct"),"",H581*IF(AND(E581&lt;&gt;"",ISNUMBER(MATCH(E581,Klanten!$B$6:$B$35,0)),ISNUMBER(INDEX(Klanten!$C$6:$C$35,MATCH(E581,Klanten!$B$6:$B$35,0)))),INDEX(Klanten!$C$6:$C$35,MATCH(E581,Klanten!$B$6:$B$35,0)),Start!$C$8))</f>
        <v/>
      </c>
    </row>
    <row r="582" customFormat="false" ht="15" hidden="false" customHeight="false" outlineLevel="0" collapsed="false">
      <c r="B582" s="39"/>
      <c r="C582" s="40" t="str">
        <f aca="false">IF(B582="","",CHOOSE(WEEKDAY(B582,2),"ma","di","wo","do","vr","za","zo"))</f>
        <v/>
      </c>
      <c r="D582" s="40" t="str">
        <f aca="false">IF(B582="","",_xlfn.ISOWEEKNUM(B582))</f>
        <v/>
      </c>
      <c r="E582" s="6"/>
      <c r="F582" s="41"/>
      <c r="G582" s="6"/>
      <c r="H582" s="42"/>
      <c r="I582" s="43" t="str">
        <f aca="false">IF(OR(H582="",G582&lt;&gt;"Direct"),"",H582*IF(AND(E582&lt;&gt;"",ISNUMBER(MATCH(E582,Klanten!$B$6:$B$35,0)),ISNUMBER(INDEX(Klanten!$C$6:$C$35,MATCH(E582,Klanten!$B$6:$B$35,0)))),INDEX(Klanten!$C$6:$C$35,MATCH(E582,Klanten!$B$6:$B$35,0)),Start!$C$8))</f>
        <v/>
      </c>
    </row>
    <row r="583" customFormat="false" ht="15" hidden="false" customHeight="false" outlineLevel="0" collapsed="false">
      <c r="B583" s="39"/>
      <c r="C583" s="40" t="str">
        <f aca="false">IF(B583="","",CHOOSE(WEEKDAY(B583,2),"ma","di","wo","do","vr","za","zo"))</f>
        <v/>
      </c>
      <c r="D583" s="40" t="str">
        <f aca="false">IF(B583="","",_xlfn.ISOWEEKNUM(B583))</f>
        <v/>
      </c>
      <c r="E583" s="6"/>
      <c r="F583" s="41"/>
      <c r="G583" s="6"/>
      <c r="H583" s="42"/>
      <c r="I583" s="43" t="str">
        <f aca="false">IF(OR(H583="",G583&lt;&gt;"Direct"),"",H583*IF(AND(E583&lt;&gt;"",ISNUMBER(MATCH(E583,Klanten!$B$6:$B$35,0)),ISNUMBER(INDEX(Klanten!$C$6:$C$35,MATCH(E583,Klanten!$B$6:$B$35,0)))),INDEX(Klanten!$C$6:$C$35,MATCH(E583,Klanten!$B$6:$B$35,0)),Start!$C$8))</f>
        <v/>
      </c>
    </row>
    <row r="584" customFormat="false" ht="15" hidden="false" customHeight="false" outlineLevel="0" collapsed="false">
      <c r="B584" s="39"/>
      <c r="C584" s="40" t="str">
        <f aca="false">IF(B584="","",CHOOSE(WEEKDAY(B584,2),"ma","di","wo","do","vr","za","zo"))</f>
        <v/>
      </c>
      <c r="D584" s="40" t="str">
        <f aca="false">IF(B584="","",_xlfn.ISOWEEKNUM(B584))</f>
        <v/>
      </c>
      <c r="E584" s="6"/>
      <c r="F584" s="41"/>
      <c r="G584" s="6"/>
      <c r="H584" s="42"/>
      <c r="I584" s="43" t="str">
        <f aca="false">IF(OR(H584="",G584&lt;&gt;"Direct"),"",H584*IF(AND(E584&lt;&gt;"",ISNUMBER(MATCH(E584,Klanten!$B$6:$B$35,0)),ISNUMBER(INDEX(Klanten!$C$6:$C$35,MATCH(E584,Klanten!$B$6:$B$35,0)))),INDEX(Klanten!$C$6:$C$35,MATCH(E584,Klanten!$B$6:$B$35,0)),Start!$C$8))</f>
        <v/>
      </c>
    </row>
    <row r="585" customFormat="false" ht="15" hidden="false" customHeight="false" outlineLevel="0" collapsed="false">
      <c r="B585" s="39"/>
      <c r="C585" s="40" t="str">
        <f aca="false">IF(B585="","",CHOOSE(WEEKDAY(B585,2),"ma","di","wo","do","vr","za","zo"))</f>
        <v/>
      </c>
      <c r="D585" s="40" t="str">
        <f aca="false">IF(B585="","",_xlfn.ISOWEEKNUM(B585))</f>
        <v/>
      </c>
      <c r="E585" s="6"/>
      <c r="F585" s="41"/>
      <c r="G585" s="6"/>
      <c r="H585" s="42"/>
      <c r="I585" s="43" t="str">
        <f aca="false">IF(OR(H585="",G585&lt;&gt;"Direct"),"",H585*IF(AND(E585&lt;&gt;"",ISNUMBER(MATCH(E585,Klanten!$B$6:$B$35,0)),ISNUMBER(INDEX(Klanten!$C$6:$C$35,MATCH(E585,Klanten!$B$6:$B$35,0)))),INDEX(Klanten!$C$6:$C$35,MATCH(E585,Klanten!$B$6:$B$35,0)),Start!$C$8))</f>
        <v/>
      </c>
    </row>
    <row r="586" customFormat="false" ht="15" hidden="false" customHeight="false" outlineLevel="0" collapsed="false">
      <c r="B586" s="39"/>
      <c r="C586" s="40" t="str">
        <f aca="false">IF(B586="","",CHOOSE(WEEKDAY(B586,2),"ma","di","wo","do","vr","za","zo"))</f>
        <v/>
      </c>
      <c r="D586" s="40" t="str">
        <f aca="false">IF(B586="","",_xlfn.ISOWEEKNUM(B586))</f>
        <v/>
      </c>
      <c r="E586" s="6"/>
      <c r="F586" s="41"/>
      <c r="G586" s="6"/>
      <c r="H586" s="42"/>
      <c r="I586" s="43" t="str">
        <f aca="false">IF(OR(H586="",G586&lt;&gt;"Direct"),"",H586*IF(AND(E586&lt;&gt;"",ISNUMBER(MATCH(E586,Klanten!$B$6:$B$35,0)),ISNUMBER(INDEX(Klanten!$C$6:$C$35,MATCH(E586,Klanten!$B$6:$B$35,0)))),INDEX(Klanten!$C$6:$C$35,MATCH(E586,Klanten!$B$6:$B$35,0)),Start!$C$8))</f>
        <v/>
      </c>
    </row>
    <row r="587" customFormat="false" ht="15" hidden="false" customHeight="false" outlineLevel="0" collapsed="false">
      <c r="B587" s="39"/>
      <c r="C587" s="40" t="str">
        <f aca="false">IF(B587="","",CHOOSE(WEEKDAY(B587,2),"ma","di","wo","do","vr","za","zo"))</f>
        <v/>
      </c>
      <c r="D587" s="40" t="str">
        <f aca="false">IF(B587="","",_xlfn.ISOWEEKNUM(B587))</f>
        <v/>
      </c>
      <c r="E587" s="6"/>
      <c r="F587" s="41"/>
      <c r="G587" s="6"/>
      <c r="H587" s="42"/>
      <c r="I587" s="43" t="str">
        <f aca="false">IF(OR(H587="",G587&lt;&gt;"Direct"),"",H587*IF(AND(E587&lt;&gt;"",ISNUMBER(MATCH(E587,Klanten!$B$6:$B$35,0)),ISNUMBER(INDEX(Klanten!$C$6:$C$35,MATCH(E587,Klanten!$B$6:$B$35,0)))),INDEX(Klanten!$C$6:$C$35,MATCH(E587,Klanten!$B$6:$B$35,0)),Start!$C$8))</f>
        <v/>
      </c>
    </row>
    <row r="588" customFormat="false" ht="15" hidden="false" customHeight="false" outlineLevel="0" collapsed="false">
      <c r="B588" s="39"/>
      <c r="C588" s="40" t="str">
        <f aca="false">IF(B588="","",CHOOSE(WEEKDAY(B588,2),"ma","di","wo","do","vr","za","zo"))</f>
        <v/>
      </c>
      <c r="D588" s="40" t="str">
        <f aca="false">IF(B588="","",_xlfn.ISOWEEKNUM(B588))</f>
        <v/>
      </c>
      <c r="E588" s="6"/>
      <c r="F588" s="41"/>
      <c r="G588" s="6"/>
      <c r="H588" s="42"/>
      <c r="I588" s="43" t="str">
        <f aca="false">IF(OR(H588="",G588&lt;&gt;"Direct"),"",H588*IF(AND(E588&lt;&gt;"",ISNUMBER(MATCH(E588,Klanten!$B$6:$B$35,0)),ISNUMBER(INDEX(Klanten!$C$6:$C$35,MATCH(E588,Klanten!$B$6:$B$35,0)))),INDEX(Klanten!$C$6:$C$35,MATCH(E588,Klanten!$B$6:$B$35,0)),Start!$C$8))</f>
        <v/>
      </c>
    </row>
    <row r="589" customFormat="false" ht="15" hidden="false" customHeight="false" outlineLevel="0" collapsed="false">
      <c r="B589" s="39"/>
      <c r="C589" s="40" t="str">
        <f aca="false">IF(B589="","",CHOOSE(WEEKDAY(B589,2),"ma","di","wo","do","vr","za","zo"))</f>
        <v/>
      </c>
      <c r="D589" s="40" t="str">
        <f aca="false">IF(B589="","",_xlfn.ISOWEEKNUM(B589))</f>
        <v/>
      </c>
      <c r="E589" s="6"/>
      <c r="F589" s="41"/>
      <c r="G589" s="6"/>
      <c r="H589" s="42"/>
      <c r="I589" s="43" t="str">
        <f aca="false">IF(OR(H589="",G589&lt;&gt;"Direct"),"",H589*IF(AND(E589&lt;&gt;"",ISNUMBER(MATCH(E589,Klanten!$B$6:$B$35,0)),ISNUMBER(INDEX(Klanten!$C$6:$C$35,MATCH(E589,Klanten!$B$6:$B$35,0)))),INDEX(Klanten!$C$6:$C$35,MATCH(E589,Klanten!$B$6:$B$35,0)),Start!$C$8))</f>
        <v/>
      </c>
    </row>
    <row r="590" customFormat="false" ht="15" hidden="false" customHeight="false" outlineLevel="0" collapsed="false">
      <c r="B590" s="39"/>
      <c r="C590" s="40" t="str">
        <f aca="false">IF(B590="","",CHOOSE(WEEKDAY(B590,2),"ma","di","wo","do","vr","za","zo"))</f>
        <v/>
      </c>
      <c r="D590" s="40" t="str">
        <f aca="false">IF(B590="","",_xlfn.ISOWEEKNUM(B590))</f>
        <v/>
      </c>
      <c r="E590" s="6"/>
      <c r="F590" s="41"/>
      <c r="G590" s="6"/>
      <c r="H590" s="42"/>
      <c r="I590" s="43" t="str">
        <f aca="false">IF(OR(H590="",G590&lt;&gt;"Direct"),"",H590*IF(AND(E590&lt;&gt;"",ISNUMBER(MATCH(E590,Klanten!$B$6:$B$35,0)),ISNUMBER(INDEX(Klanten!$C$6:$C$35,MATCH(E590,Klanten!$B$6:$B$35,0)))),INDEX(Klanten!$C$6:$C$35,MATCH(E590,Klanten!$B$6:$B$35,0)),Start!$C$8))</f>
        <v/>
      </c>
    </row>
    <row r="591" customFormat="false" ht="15" hidden="false" customHeight="false" outlineLevel="0" collapsed="false">
      <c r="B591" s="39"/>
      <c r="C591" s="40" t="str">
        <f aca="false">IF(B591="","",CHOOSE(WEEKDAY(B591,2),"ma","di","wo","do","vr","za","zo"))</f>
        <v/>
      </c>
      <c r="D591" s="40" t="str">
        <f aca="false">IF(B591="","",_xlfn.ISOWEEKNUM(B591))</f>
        <v/>
      </c>
      <c r="E591" s="6"/>
      <c r="F591" s="41"/>
      <c r="G591" s="6"/>
      <c r="H591" s="42"/>
      <c r="I591" s="43" t="str">
        <f aca="false">IF(OR(H591="",G591&lt;&gt;"Direct"),"",H591*IF(AND(E591&lt;&gt;"",ISNUMBER(MATCH(E591,Klanten!$B$6:$B$35,0)),ISNUMBER(INDEX(Klanten!$C$6:$C$35,MATCH(E591,Klanten!$B$6:$B$35,0)))),INDEX(Klanten!$C$6:$C$35,MATCH(E591,Klanten!$B$6:$B$35,0)),Start!$C$8))</f>
        <v/>
      </c>
    </row>
    <row r="592" customFormat="false" ht="15" hidden="false" customHeight="false" outlineLevel="0" collapsed="false">
      <c r="B592" s="39"/>
      <c r="C592" s="40" t="str">
        <f aca="false">IF(B592="","",CHOOSE(WEEKDAY(B592,2),"ma","di","wo","do","vr","za","zo"))</f>
        <v/>
      </c>
      <c r="D592" s="40" t="str">
        <f aca="false">IF(B592="","",_xlfn.ISOWEEKNUM(B592))</f>
        <v/>
      </c>
      <c r="E592" s="6"/>
      <c r="F592" s="41"/>
      <c r="G592" s="6"/>
      <c r="H592" s="42"/>
      <c r="I592" s="43" t="str">
        <f aca="false">IF(OR(H592="",G592&lt;&gt;"Direct"),"",H592*IF(AND(E592&lt;&gt;"",ISNUMBER(MATCH(E592,Klanten!$B$6:$B$35,0)),ISNUMBER(INDEX(Klanten!$C$6:$C$35,MATCH(E592,Klanten!$B$6:$B$35,0)))),INDEX(Klanten!$C$6:$C$35,MATCH(E592,Klanten!$B$6:$B$35,0)),Start!$C$8))</f>
        <v/>
      </c>
    </row>
    <row r="593" customFormat="false" ht="15" hidden="false" customHeight="false" outlineLevel="0" collapsed="false">
      <c r="B593" s="39"/>
      <c r="C593" s="40" t="str">
        <f aca="false">IF(B593="","",CHOOSE(WEEKDAY(B593,2),"ma","di","wo","do","vr","za","zo"))</f>
        <v/>
      </c>
      <c r="D593" s="40" t="str">
        <f aca="false">IF(B593="","",_xlfn.ISOWEEKNUM(B593))</f>
        <v/>
      </c>
      <c r="E593" s="6"/>
      <c r="F593" s="41"/>
      <c r="G593" s="6"/>
      <c r="H593" s="42"/>
      <c r="I593" s="43" t="str">
        <f aca="false">IF(OR(H593="",G593&lt;&gt;"Direct"),"",H593*IF(AND(E593&lt;&gt;"",ISNUMBER(MATCH(E593,Klanten!$B$6:$B$35,0)),ISNUMBER(INDEX(Klanten!$C$6:$C$35,MATCH(E593,Klanten!$B$6:$B$35,0)))),INDEX(Klanten!$C$6:$C$35,MATCH(E593,Klanten!$B$6:$B$35,0)),Start!$C$8))</f>
        <v/>
      </c>
    </row>
    <row r="594" customFormat="false" ht="15" hidden="false" customHeight="false" outlineLevel="0" collapsed="false">
      <c r="B594" s="39"/>
      <c r="C594" s="40" t="str">
        <f aca="false">IF(B594="","",CHOOSE(WEEKDAY(B594,2),"ma","di","wo","do","vr","za","zo"))</f>
        <v/>
      </c>
      <c r="D594" s="40" t="str">
        <f aca="false">IF(B594="","",_xlfn.ISOWEEKNUM(B594))</f>
        <v/>
      </c>
      <c r="E594" s="6"/>
      <c r="F594" s="41"/>
      <c r="G594" s="6"/>
      <c r="H594" s="42"/>
      <c r="I594" s="43" t="str">
        <f aca="false">IF(OR(H594="",G594&lt;&gt;"Direct"),"",H594*IF(AND(E594&lt;&gt;"",ISNUMBER(MATCH(E594,Klanten!$B$6:$B$35,0)),ISNUMBER(INDEX(Klanten!$C$6:$C$35,MATCH(E594,Klanten!$B$6:$B$35,0)))),INDEX(Klanten!$C$6:$C$35,MATCH(E594,Klanten!$B$6:$B$35,0)),Start!$C$8))</f>
        <v/>
      </c>
    </row>
    <row r="595" customFormat="false" ht="15" hidden="false" customHeight="false" outlineLevel="0" collapsed="false">
      <c r="B595" s="39"/>
      <c r="C595" s="40" t="str">
        <f aca="false">IF(B595="","",CHOOSE(WEEKDAY(B595,2),"ma","di","wo","do","vr","za","zo"))</f>
        <v/>
      </c>
      <c r="D595" s="40" t="str">
        <f aca="false">IF(B595="","",_xlfn.ISOWEEKNUM(B595))</f>
        <v/>
      </c>
      <c r="E595" s="6"/>
      <c r="F595" s="41"/>
      <c r="G595" s="6"/>
      <c r="H595" s="42"/>
      <c r="I595" s="43" t="str">
        <f aca="false">IF(OR(H595="",G595&lt;&gt;"Direct"),"",H595*IF(AND(E595&lt;&gt;"",ISNUMBER(MATCH(E595,Klanten!$B$6:$B$35,0)),ISNUMBER(INDEX(Klanten!$C$6:$C$35,MATCH(E595,Klanten!$B$6:$B$35,0)))),INDEX(Klanten!$C$6:$C$35,MATCH(E595,Klanten!$B$6:$B$35,0)),Start!$C$8))</f>
        <v/>
      </c>
    </row>
    <row r="596" customFormat="false" ht="15" hidden="false" customHeight="false" outlineLevel="0" collapsed="false">
      <c r="B596" s="39"/>
      <c r="C596" s="40" t="str">
        <f aca="false">IF(B596="","",CHOOSE(WEEKDAY(B596,2),"ma","di","wo","do","vr","za","zo"))</f>
        <v/>
      </c>
      <c r="D596" s="40" t="str">
        <f aca="false">IF(B596="","",_xlfn.ISOWEEKNUM(B596))</f>
        <v/>
      </c>
      <c r="E596" s="6"/>
      <c r="F596" s="41"/>
      <c r="G596" s="6"/>
      <c r="H596" s="42"/>
      <c r="I596" s="43" t="str">
        <f aca="false">IF(OR(H596="",G596&lt;&gt;"Direct"),"",H596*IF(AND(E596&lt;&gt;"",ISNUMBER(MATCH(E596,Klanten!$B$6:$B$35,0)),ISNUMBER(INDEX(Klanten!$C$6:$C$35,MATCH(E596,Klanten!$B$6:$B$35,0)))),INDEX(Klanten!$C$6:$C$35,MATCH(E596,Klanten!$B$6:$B$35,0)),Start!$C$8))</f>
        <v/>
      </c>
    </row>
    <row r="597" customFormat="false" ht="15" hidden="false" customHeight="false" outlineLevel="0" collapsed="false">
      <c r="B597" s="39"/>
      <c r="C597" s="40" t="str">
        <f aca="false">IF(B597="","",CHOOSE(WEEKDAY(B597,2),"ma","di","wo","do","vr","za","zo"))</f>
        <v/>
      </c>
      <c r="D597" s="40" t="str">
        <f aca="false">IF(B597="","",_xlfn.ISOWEEKNUM(B597))</f>
        <v/>
      </c>
      <c r="E597" s="6"/>
      <c r="F597" s="41"/>
      <c r="G597" s="6"/>
      <c r="H597" s="42"/>
      <c r="I597" s="43" t="str">
        <f aca="false">IF(OR(H597="",G597&lt;&gt;"Direct"),"",H597*IF(AND(E597&lt;&gt;"",ISNUMBER(MATCH(E597,Klanten!$B$6:$B$35,0)),ISNUMBER(INDEX(Klanten!$C$6:$C$35,MATCH(E597,Klanten!$B$6:$B$35,0)))),INDEX(Klanten!$C$6:$C$35,MATCH(E597,Klanten!$B$6:$B$35,0)),Start!$C$8))</f>
        <v/>
      </c>
    </row>
    <row r="598" customFormat="false" ht="15" hidden="false" customHeight="false" outlineLevel="0" collapsed="false">
      <c r="B598" s="39"/>
      <c r="C598" s="40" t="str">
        <f aca="false">IF(B598="","",CHOOSE(WEEKDAY(B598,2),"ma","di","wo","do","vr","za","zo"))</f>
        <v/>
      </c>
      <c r="D598" s="40" t="str">
        <f aca="false">IF(B598="","",_xlfn.ISOWEEKNUM(B598))</f>
        <v/>
      </c>
      <c r="E598" s="6"/>
      <c r="F598" s="41"/>
      <c r="G598" s="6"/>
      <c r="H598" s="42"/>
      <c r="I598" s="43" t="str">
        <f aca="false">IF(OR(H598="",G598&lt;&gt;"Direct"),"",H598*IF(AND(E598&lt;&gt;"",ISNUMBER(MATCH(E598,Klanten!$B$6:$B$35,0)),ISNUMBER(INDEX(Klanten!$C$6:$C$35,MATCH(E598,Klanten!$B$6:$B$35,0)))),INDEX(Klanten!$C$6:$C$35,MATCH(E598,Klanten!$B$6:$B$35,0)),Start!$C$8))</f>
        <v/>
      </c>
    </row>
    <row r="599" customFormat="false" ht="15" hidden="false" customHeight="false" outlineLevel="0" collapsed="false">
      <c r="B599" s="39"/>
      <c r="C599" s="40" t="str">
        <f aca="false">IF(B599="","",CHOOSE(WEEKDAY(B599,2),"ma","di","wo","do","vr","za","zo"))</f>
        <v/>
      </c>
      <c r="D599" s="40" t="str">
        <f aca="false">IF(B599="","",_xlfn.ISOWEEKNUM(B599))</f>
        <v/>
      </c>
      <c r="E599" s="6"/>
      <c r="F599" s="41"/>
      <c r="G599" s="6"/>
      <c r="H599" s="42"/>
      <c r="I599" s="43" t="str">
        <f aca="false">IF(OR(H599="",G599&lt;&gt;"Direct"),"",H599*IF(AND(E599&lt;&gt;"",ISNUMBER(MATCH(E599,Klanten!$B$6:$B$35,0)),ISNUMBER(INDEX(Klanten!$C$6:$C$35,MATCH(E599,Klanten!$B$6:$B$35,0)))),INDEX(Klanten!$C$6:$C$35,MATCH(E599,Klanten!$B$6:$B$35,0)),Start!$C$8))</f>
        <v/>
      </c>
    </row>
    <row r="600" customFormat="false" ht="15" hidden="false" customHeight="false" outlineLevel="0" collapsed="false">
      <c r="B600" s="39"/>
      <c r="C600" s="40" t="str">
        <f aca="false">IF(B600="","",CHOOSE(WEEKDAY(B600,2),"ma","di","wo","do","vr","za","zo"))</f>
        <v/>
      </c>
      <c r="D600" s="40" t="str">
        <f aca="false">IF(B600="","",_xlfn.ISOWEEKNUM(B600))</f>
        <v/>
      </c>
      <c r="E600" s="6"/>
      <c r="F600" s="41"/>
      <c r="G600" s="6"/>
      <c r="H600" s="42"/>
      <c r="I600" s="43" t="str">
        <f aca="false">IF(OR(H600="",G600&lt;&gt;"Direct"),"",H600*IF(AND(E600&lt;&gt;"",ISNUMBER(MATCH(E600,Klanten!$B$6:$B$35,0)),ISNUMBER(INDEX(Klanten!$C$6:$C$35,MATCH(E600,Klanten!$B$6:$B$35,0)))),INDEX(Klanten!$C$6:$C$35,MATCH(E600,Klanten!$B$6:$B$35,0)),Start!$C$8))</f>
        <v/>
      </c>
    </row>
    <row r="601" customFormat="false" ht="15" hidden="false" customHeight="false" outlineLevel="0" collapsed="false">
      <c r="B601" s="39"/>
      <c r="C601" s="40" t="str">
        <f aca="false">IF(B601="","",CHOOSE(WEEKDAY(B601,2),"ma","di","wo","do","vr","za","zo"))</f>
        <v/>
      </c>
      <c r="D601" s="40" t="str">
        <f aca="false">IF(B601="","",_xlfn.ISOWEEKNUM(B601))</f>
        <v/>
      </c>
      <c r="E601" s="6"/>
      <c r="F601" s="41"/>
      <c r="G601" s="6"/>
      <c r="H601" s="42"/>
      <c r="I601" s="43" t="str">
        <f aca="false">IF(OR(H601="",G601&lt;&gt;"Direct"),"",H601*IF(AND(E601&lt;&gt;"",ISNUMBER(MATCH(E601,Klanten!$B$6:$B$35,0)),ISNUMBER(INDEX(Klanten!$C$6:$C$35,MATCH(E601,Klanten!$B$6:$B$35,0)))),INDEX(Klanten!$C$6:$C$35,MATCH(E601,Klanten!$B$6:$B$35,0)),Start!$C$8))</f>
        <v/>
      </c>
    </row>
    <row r="602" customFormat="false" ht="15" hidden="false" customHeight="false" outlineLevel="0" collapsed="false">
      <c r="B602" s="39"/>
      <c r="C602" s="40" t="str">
        <f aca="false">IF(B602="","",CHOOSE(WEEKDAY(B602,2),"ma","di","wo","do","vr","za","zo"))</f>
        <v/>
      </c>
      <c r="D602" s="40" t="str">
        <f aca="false">IF(B602="","",_xlfn.ISOWEEKNUM(B602))</f>
        <v/>
      </c>
      <c r="E602" s="6"/>
      <c r="F602" s="41"/>
      <c r="G602" s="6"/>
      <c r="H602" s="42"/>
      <c r="I602" s="43" t="str">
        <f aca="false">IF(OR(H602="",G602&lt;&gt;"Direct"),"",H602*IF(AND(E602&lt;&gt;"",ISNUMBER(MATCH(E602,Klanten!$B$6:$B$35,0)),ISNUMBER(INDEX(Klanten!$C$6:$C$35,MATCH(E602,Klanten!$B$6:$B$35,0)))),INDEX(Klanten!$C$6:$C$35,MATCH(E602,Klanten!$B$6:$B$35,0)),Start!$C$8))</f>
        <v/>
      </c>
    </row>
    <row r="603" customFormat="false" ht="15" hidden="false" customHeight="false" outlineLevel="0" collapsed="false">
      <c r="B603" s="39"/>
      <c r="C603" s="40" t="str">
        <f aca="false">IF(B603="","",CHOOSE(WEEKDAY(B603,2),"ma","di","wo","do","vr","za","zo"))</f>
        <v/>
      </c>
      <c r="D603" s="40" t="str">
        <f aca="false">IF(B603="","",_xlfn.ISOWEEKNUM(B603))</f>
        <v/>
      </c>
      <c r="E603" s="6"/>
      <c r="F603" s="41"/>
      <c r="G603" s="6"/>
      <c r="H603" s="42"/>
      <c r="I603" s="43" t="str">
        <f aca="false">IF(OR(H603="",G603&lt;&gt;"Direct"),"",H603*IF(AND(E603&lt;&gt;"",ISNUMBER(MATCH(E603,Klanten!$B$6:$B$35,0)),ISNUMBER(INDEX(Klanten!$C$6:$C$35,MATCH(E603,Klanten!$B$6:$B$35,0)))),INDEX(Klanten!$C$6:$C$35,MATCH(E603,Klanten!$B$6:$B$35,0)),Start!$C$8))</f>
        <v/>
      </c>
    </row>
    <row r="604" customFormat="false" ht="15" hidden="false" customHeight="false" outlineLevel="0" collapsed="false">
      <c r="B604" s="39"/>
      <c r="C604" s="40" t="str">
        <f aca="false">IF(B604="","",CHOOSE(WEEKDAY(B604,2),"ma","di","wo","do","vr","za","zo"))</f>
        <v/>
      </c>
      <c r="D604" s="40" t="str">
        <f aca="false">IF(B604="","",_xlfn.ISOWEEKNUM(B604))</f>
        <v/>
      </c>
      <c r="E604" s="6"/>
      <c r="F604" s="41"/>
      <c r="G604" s="6"/>
      <c r="H604" s="42"/>
      <c r="I604" s="43" t="str">
        <f aca="false">IF(OR(H604="",G604&lt;&gt;"Direct"),"",H604*IF(AND(E604&lt;&gt;"",ISNUMBER(MATCH(E604,Klanten!$B$6:$B$35,0)),ISNUMBER(INDEX(Klanten!$C$6:$C$35,MATCH(E604,Klanten!$B$6:$B$35,0)))),INDEX(Klanten!$C$6:$C$35,MATCH(E604,Klanten!$B$6:$B$35,0)),Start!$C$8))</f>
        <v/>
      </c>
    </row>
    <row r="605" customFormat="false" ht="15" hidden="false" customHeight="false" outlineLevel="0" collapsed="false">
      <c r="B605" s="39"/>
      <c r="C605" s="40" t="str">
        <f aca="false">IF(B605="","",CHOOSE(WEEKDAY(B605,2),"ma","di","wo","do","vr","za","zo"))</f>
        <v/>
      </c>
      <c r="D605" s="40" t="str">
        <f aca="false">IF(B605="","",_xlfn.ISOWEEKNUM(B605))</f>
        <v/>
      </c>
      <c r="E605" s="6"/>
      <c r="F605" s="41"/>
      <c r="G605" s="6"/>
      <c r="H605" s="42"/>
      <c r="I605" s="43" t="str">
        <f aca="false">IF(OR(H605="",G605&lt;&gt;"Direct"),"",H605*IF(AND(E605&lt;&gt;"",ISNUMBER(MATCH(E605,Klanten!$B$6:$B$35,0)),ISNUMBER(INDEX(Klanten!$C$6:$C$35,MATCH(E605,Klanten!$B$6:$B$35,0)))),INDEX(Klanten!$C$6:$C$35,MATCH(E605,Klanten!$B$6:$B$35,0)),Start!$C$8))</f>
        <v/>
      </c>
    </row>
    <row r="607" customFormat="false" ht="15" hidden="false" customHeight="false" outlineLevel="0" collapsed="false">
      <c r="B607" s="44" t="s">
        <v>85</v>
      </c>
    </row>
  </sheetData>
  <sheetProtection sheet="true" formatColumns="false" formatRows="false" sort="false" autoFilter="false"/>
  <conditionalFormatting sqref="B6:H605">
    <cfRule type="expression" priority="2" aboveAverage="0" equalAverage="0" bottom="0" percent="0" rank="0" text="" dxfId="3">
      <formula>AND($H6&lt;&gt;"",OR($B6="",$G6=""))</formula>
    </cfRule>
  </conditionalFormatting>
  <dataValidations count="4">
    <dataValidation allowBlank="true" errorStyle="stop" operator="between" showDropDown="false" showErrorMessage="false" showInputMessage="false" sqref="E6:E605" type="list">
      <formula1>Klanten!$B$6:$B$35</formula1>
      <formula2>0</formula2>
    </dataValidation>
    <dataValidation allowBlank="true" error="Kies Direct of Indirect" errorStyle="stop" errorTitle="Soort" operator="between" showDropDown="false" showErrorMessage="false" showInputMessage="false" sqref="G6:G605" type="list">
      <formula1>"Direct,Indirect"</formula1>
      <formula2>0</formula2>
    </dataValidation>
    <dataValidation allowBlank="true" error="Vul een getal tussen 0 en 24 in" errorStyle="stop" errorTitle="Uren" operator="between" showDropDown="false" showErrorMessage="false" showInputMessage="false" sqref="H6:H605" type="decimal">
      <formula1>0</formula1>
      <formula2>24</formula2>
    </dataValidation>
    <dataValidation allowBlank="true" error="Vul een geldige datum in (dd-mm-jjjj)" errorStyle="stop" errorTitle="Datum" operator="greaterThan" showDropDown="false" showErrorMessage="false" showInputMessage="false" sqref="B6:B605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2026-09-16T18:58:57Z</dcterms:created>
  <dc:creator>Bewijsschrift.nl</dc:creator>
  <dc:description/>
  <dc:language>en-US</dc:language>
  <cp:lastModifiedBy/>
  <dcterms:modified xsi:type="dcterms:W3CDTF">2026-09-16T18:58:57Z</dcterms:modified>
  <cp:revision>0</cp:revision>
  <dc:subject/>
  <dc:title>Urenregistratie ZZP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